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DA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202_SO 202" sheetId="3" r:id="rId3"/>
  </sheets>
  <definedNames/>
  <calcPr/>
  <webPublishing/>
</workbook>
</file>

<file path=xl/sharedStrings.xml><?xml version="1.0" encoding="utf-8"?>
<sst xmlns="http://schemas.openxmlformats.org/spreadsheetml/2006/main" count="1153" uniqueCount="425">
  <si>
    <t>Firma: Pontex, spol. s r.o.</t>
  </si>
  <si>
    <t>Rekapitulace ceny</t>
  </si>
  <si>
    <t>Stavba: 1909700_SO 202 - Nymburk – 3 lávky na Valech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</si>
  <si>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</si>
  <si>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</si>
  <si>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</si>
  <si>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</si>
  <si>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</si>
  <si>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</si>
  <si>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</si>
  <si>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</si>
  <si>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</si>
  <si>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</si>
  <si>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</si>
  <si>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</si>
  <si>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1909700_SO 202</t>
  </si>
  <si>
    <t>Nymburk – 3 lávky na Valech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</si>
  <si>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</si>
  <si>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</si>
  <si>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</si>
  <si>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</si>
  <si>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</si>
  <si>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</si>
  <si>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</si>
  <si>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</si>
  <si>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</si>
  <si>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</si>
  <si>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</si>
  <si>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</si>
  <si>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</si>
  <si>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</si>
  <si>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</si>
  <si>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</si>
  <si>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</si>
  <si>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</si>
  <si>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</si>
  <si>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</si>
  <si>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</si>
  <si>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</si>
  <si>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</si>
  <si>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</si>
  <si>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</si>
  <si>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</si>
  <si>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</si>
  <si>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</si>
  <si>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</si>
  <si>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</si>
  <si>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</si>
  <si>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</si>
  <si>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</si>
  <si>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</si>
  <si>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</si>
  <si>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</si>
  <si>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</si>
  <si>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</si>
  <si>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</si>
  <si>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</si>
  <si>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</si>
  <si>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Pro SO202 
1=1,000 [A]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</si>
  <si>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</si>
  <si>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</si>
  <si>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</si>
  <si>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02520</t>
  </si>
  <si>
    <t>ZKOUŠENÍ MATERIÁLŮ NEZÁVISLOU ZKUŠEBNOU</t>
  </si>
  <si>
    <t>2022_OTSKP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</si>
  <si>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</si>
  <si>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</si>
  <si>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</si>
  <si>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</si>
  <si>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</si>
  <si>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pasportizace objektů a komunikace v okolí stavby</t>
  </si>
  <si>
    <t>N</t>
  </si>
  <si>
    <t>PASPORTIZACE OBJEKTŮ V OKOLÍ STAVBY</t>
  </si>
  <si>
    <t>7</t>
  </si>
  <si>
    <t>02720</t>
  </si>
  <si>
    <t>POMOC PRÁCE ZŘÍZ NEBO ZAJIŠŤ REGULACI A OCHRANU DOPRAVY</t>
  </si>
  <si>
    <t>Položka zahrnuje dopravně inženýrská opatření v průběhu celé stavby (dle schváleného plánu ZOV a vyjádření DI PČR), zahrnuje osazení, přesuny a odvoz 
provizorního dopravního značení. Zahrnuje dočasné dopravní značení, dopravní zařízení (např. zvětšené i základní svislé značky, vodorovné značení z fólie, citybloky, provizorní betonová a ocelová svodidla, ochranná zábradlí, světelné výstražné zařízení atd.- viz příloha TZ), oplocení a všechny související práce po dobu trvání stavby Součástí položky je i údržba a péče o dopravně inženýrská opatření v průběhu celé stavby. 
Součástí položky je vyřízení DIR včetně jeho projednání.</t>
  </si>
  <si>
    <t>8</t>
  </si>
  <si>
    <t>02730</t>
  </si>
  <si>
    <t>Z</t>
  </si>
  <si>
    <t>POMOC PRÁCE ZŘÍZ NEBO ZAJIŠŤ OCHRANU INŽENÝRSKÝCH SÍTÍ</t>
  </si>
  <si>
    <t>Vytýčení inženýrských sítí před demolicí a zajištění ochrany všech stávajících vedení sítí po dobu stavby 
- vč. případných přípomocí a jiných prací dle požadavků správců sítí 
- pro SO 201 : vč. ochrany sloupů VO v předpolí OP2 a ochrany vyvěšením (nebo přeložením) kabelů VO 
- pro SO 202 : vč. ochrany vyvěšením (nebo přeložením) kabelu VO 
                       vč. odstranění a následného obnovení stožáru VO - 1ks 
- pro SO 203 : vč. ochrany (stabilizace) sloupu VO v předpolí OP2 a ochrany vyvěšením (nebo přeložením) kabelu VO</t>
  </si>
  <si>
    <t>02910</t>
  </si>
  <si>
    <t>A</t>
  </si>
  <si>
    <t>OSTATNÍ POŽADAVKY - ZEMĚMĚŘIČSKÁ MĚŘENÍ</t>
  </si>
  <si>
    <t>vytyčení stávajících IS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</si>
  <si>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</si>
  <si>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</si>
  <si>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</si>
  <si>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</si>
  <si>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</si>
  <si>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</si>
  <si>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12</t>
  </si>
  <si>
    <t>02940</t>
  </si>
  <si>
    <t>OSTATNÍ POŽADAVKY - VYPRACOVÁNÍ DOKUMENTACE</t>
  </si>
  <si>
    <t>technické předpisy (betonáž, prefabrikáty, izolace, PKO apod.)</t>
  </si>
  <si>
    <t>13</t>
  </si>
  <si>
    <t>VTD prefabrikátů</t>
  </si>
  <si>
    <t>14</t>
  </si>
  <si>
    <t>C</t>
  </si>
  <si>
    <t>plán sledování a údržby mostu</t>
  </si>
  <si>
    <t>15</t>
  </si>
  <si>
    <t>029412</t>
  </si>
  <si>
    <t>OSTATNÍ POŽADAVKY - VYPRACOVÁNÍ MOSTNÍHO LISTU</t>
  </si>
  <si>
    <t>16</t>
  </si>
  <si>
    <t>02943</t>
  </si>
  <si>
    <t>OSTATNÍ POŽADAVKY - VYPRACOVÁNÍ RDS</t>
  </si>
  <si>
    <t>RDS-Z-PDS - pro celou stavbu</t>
  </si>
  <si>
    <t>17</t>
  </si>
  <si>
    <t>02944</t>
  </si>
  <si>
    <t>OSTAT POŽADAVKY - DOKUMENTACE SKUTEČ PROVEDENÍ V DIGIT FORMĚ</t>
  </si>
  <si>
    <t>skutečného provedení stavby</t>
  </si>
  <si>
    <t>18</t>
  </si>
  <si>
    <t>02946</t>
  </si>
  <si>
    <t>OSTAT POŽADAVKY - FOTODOKUMENTACE</t>
  </si>
  <si>
    <t>Provedení pasportizace okolních obytných objektů před samotnou demolicí 
- včetně zdokumentování stávajícího stavu během demolice a pasportizace přilehlých ploch, okolí a konstrukcí</t>
  </si>
  <si>
    <t>19</t>
  </si>
  <si>
    <t>02950</t>
  </si>
  <si>
    <t>OSTATNÍ POŽADAVKY - POSUDKY, KONTROLY, REVIZNÍ ZPRÁVY</t>
  </si>
  <si>
    <t>Povodňový a havarijní plán</t>
  </si>
  <si>
    <t>20</t>
  </si>
  <si>
    <t>02953</t>
  </si>
  <si>
    <t>OSTATNÍ POŽADAVKY - HLAVNÍ MOSTNÍ PROHLÍDKA</t>
  </si>
  <si>
    <t>1. HMP vč.zpřístupnění</t>
  </si>
  <si>
    <t>21</t>
  </si>
  <si>
    <t>02960</t>
  </si>
  <si>
    <t>OSTATNÍ POŽADAVKY - ODBORNÝ DOZOR</t>
  </si>
  <si>
    <t>Technicko inženýrská činnost projektanta</t>
  </si>
  <si>
    <t>22</t>
  </si>
  <si>
    <t>029611</t>
  </si>
  <si>
    <t>HOD</t>
  </si>
  <si>
    <t>arboristický specialista</t>
  </si>
  <si>
    <t>23</t>
  </si>
  <si>
    <t>02991</t>
  </si>
  <si>
    <t>OSTATNÍ POŽADAVKY - INFORMAČNÍ TABULE</t>
  </si>
  <si>
    <t>Označení stavby dle směrnic investora</t>
  </si>
  <si>
    <t>Pro SO202 
1=1,000 [A] 
A*2=2,000 [B]</t>
  </si>
  <si>
    <t>24</t>
  </si>
  <si>
    <t>03100</t>
  </si>
  <si>
    <t>ZAŘÍZENÍ STAVENIŠTĚ - ZŘÍZENÍ, PROVOZ, DEMONTÁŽ</t>
  </si>
  <si>
    <t>Vč.oplocení staveniště, proviz. zábradlí apod. 
Vč. případného nájmu pozemku, vč. provizorních komunikací a případných záborů 
Vč. buňkoviště, toalet a dalšího zařízení nezbytného pro provoz a řízení stavby po celou dobu její výstavby</t>
  </si>
  <si>
    <t>25</t>
  </si>
  <si>
    <t>03999R</t>
  </si>
  <si>
    <t>PŘÍPLATEK ZA PRÁCE MALÉHO ROZSAHU</t>
  </si>
  <si>
    <t>Odhad 
- zahrnuje zvýšené náklady spojené s provedením prací, u nichž vlivem malého rozsahu náklady na dopravu, zajištění stroj.vybavení a pod. neobvykle navyšují jednotkovou cenu</t>
  </si>
  <si>
    <t>Ostatní konstrukce a práce</t>
  </si>
  <si>
    <t>26</t>
  </si>
  <si>
    <t>94490</t>
  </si>
  <si>
    <t>OCHRANNÁ KONSTRUKCE</t>
  </si>
  <si>
    <t>M2</t>
  </si>
  <si>
    <t>Ochrana vodního toku pod mostem - konstrukce pro zachycení materiálu, produktů a médií během výstavby 
- vč. nutného odklízení materiálu v průběhu celé výstavby</t>
  </si>
  <si>
    <t>Pro SO202 
25*(1)=25,000 [A]</t>
  </si>
  <si>
    <t>SO 202</t>
  </si>
  <si>
    <t>Most U Katovny přes Malé Valy, Nymburk NB-08</t>
  </si>
  <si>
    <t xml:space="preserve">  SO 202</t>
  </si>
  <si>
    <t>015111</t>
  </si>
  <si>
    <t>POPLATKY ZA LIKVIDACŮ ODPADŮ NEKONTAMINOVANÝCH - 17 05 04 VYTĚŽENÉ ZEMINY A HORNINY - I. TŘÍDA TĚŽITELNOSTI</t>
  </si>
  <si>
    <t>T</t>
  </si>
  <si>
    <t>Z odkopávek, prokopávek, vykopávek a hloubení 
- odhad</t>
  </si>
  <si>
    <t>131738+122738+123738+124738 
29,137*2,0+6,663*2,0+4,445*2,0+1,281*2,0=83,052 [A]</t>
  </si>
  <si>
    <t>015112</t>
  </si>
  <si>
    <t>MP</t>
  </si>
  <si>
    <t>POPLATKY ZA LIKVIDACŮ ODPADŮ NEKONTAMINOVANÝCH - 17 05 04 VYTĚŽENÉ ZEMINY A HORNINY - II. TŘÍDA TĚŽITELNOSTI</t>
  </si>
  <si>
    <t>Z vrtů pro mikropiloty 
- odhad</t>
  </si>
  <si>
    <t>26175 
9,030*(3,14*(0,150*0,150))*2,0=1,276 [A] 
A*0,65=0,829 [B]</t>
  </si>
  <si>
    <t>015120</t>
  </si>
  <si>
    <t>POPLATKY ZA LIKVIDACŮ ODPADŮ NEKONTAMINOVANÝCH - 17 01 02 STAVEBNÍ A DEMOLIČNÍ SUŤ (CIHLY)</t>
  </si>
  <si>
    <t>Cihly</t>
  </si>
  <si>
    <t>966148 
0,738*1,8=1,328 [A]</t>
  </si>
  <si>
    <t>015140</t>
  </si>
  <si>
    <t>POPLATKY ZA LIKVIDACŮ ODPADŮ NEKONTAMINOVANÝCH - 17 01 01 BETON Z DEMOLIC OBJEKTŮ, ZÁKLADŮ TV</t>
  </si>
  <si>
    <t>Z vrtů pro mikropiloty a dlažby 
- odhad</t>
  </si>
  <si>
    <t>26195+113178 
11,130*(3,14*(0,150*0,150))*2,3+1,533*2,3=5,334 [A]</t>
  </si>
  <si>
    <t>015141R</t>
  </si>
  <si>
    <t>POPLATKY ZA LIKVIDACŮ ODPADŮ NEKONTAMINOVANÝCH - 17 01 01 ARMOVANÝ BETON Z DEMOLIC OBJEKTŮ, ZÁKLADŮ TV</t>
  </si>
  <si>
    <t>2019_OTSKP</t>
  </si>
  <si>
    <t>Opěry, křídla a deska 
- odhad</t>
  </si>
  <si>
    <t>966168 
7,049*2,5=17,623 [A]</t>
  </si>
  <si>
    <t>015330</t>
  </si>
  <si>
    <t>POPLATKY ZA LIKVIDACŮ ODPADŮ NEKONTAMINOVANÝCH - 17 05 04 KAMENNÁ SUŤ</t>
  </si>
  <si>
    <t>Z vrtů pro mikropiloty do skalního podloží 
- odhad</t>
  </si>
  <si>
    <t>26185 
9,440*(3,14*(0,150*0,150))*2,6=1,734 [A]</t>
  </si>
  <si>
    <t>015510R</t>
  </si>
  <si>
    <t>POPLATKY ZA LIKVIDACŮ ODPADŮ NEBEZPEČNÝCH - 17 05 07* LOKÁLNĚ ZNEČIŠTĚNÝ ŠTĚRK A ZEMINA</t>
  </si>
  <si>
    <t>26175 
9,030*(3,14*(0,150*0,150))*2,0=1,276 [A] 
A*0,35=0,447 [B]</t>
  </si>
  <si>
    <t>Zemní práce</t>
  </si>
  <si>
    <t>111208</t>
  </si>
  <si>
    <t>ODSTRANĚNÍ KŘOVIN S ODVOZEM DO 20KM</t>
  </si>
  <si>
    <t>Odhad 
- vč. likvidace a veškerých poplatků a nákladů</t>
  </si>
  <si>
    <t>(1,600+0,450+3,000+3,600)*3,4682=30,000 [A]</t>
  </si>
  <si>
    <t>11242</t>
  </si>
  <si>
    <t>ÚPRAVA STROMŮ D DO 0,9M ŘEZEM VĚTVÍ</t>
  </si>
  <si>
    <t>úprava koruny stromů 
(kolize při osazení nosné konstrukce)</t>
  </si>
  <si>
    <t>113178</t>
  </si>
  <si>
    <t>ODSTRAN KRYTU ZPEVNĚNÝCH PLOCH Z DLAŽEB KOSTEK, ODVOZ DO 20KM</t>
  </si>
  <si>
    <t>M3</t>
  </si>
  <si>
    <t>Odhad</t>
  </si>
  <si>
    <t>(7,104m2+8,225m2)*0,100=1,533 [A]</t>
  </si>
  <si>
    <t>12110</t>
  </si>
  <si>
    <t>SEJMUTÍ ORNICE NEBO LESNÍ PŮDY</t>
  </si>
  <si>
    <t>Pro zpětné použití 
- složení v blízkosti stavby 
- odhad</t>
  </si>
  <si>
    <t>(1,600+0,450+3,000+3,600)*1,2*0,200=2,076 [A]</t>
  </si>
  <si>
    <t>122738</t>
  </si>
  <si>
    <t>ODKOPÁVKY A PROKOPÁVKY OBECNÉ TŘ. I, ODVOZ DO 20KM</t>
  </si>
  <si>
    <t>Odkopávky svahů 
- odhad</t>
  </si>
  <si>
    <t>OP1 
((1,362+0,32)/2)m2 (z podélného řezu)*3,100=2,607 [A] 
OP2 
((1,882+0,735)/2)m2 (z podélného řezu)*3,100=4,056 [B] 
Celkem 
A+B=6,663 [C]</t>
  </si>
  <si>
    <t>123738</t>
  </si>
  <si>
    <t>ODKOP PRO SPOD STAVBU SILNIC A ŽELEZNIC TŘ. I, ODVOZ DO 20KM</t>
  </si>
  <si>
    <t>Odkop pod upravovanou komunikací 
- před a nad přechodovými oblastmi 
- odhad</t>
  </si>
  <si>
    <t>O1 
7,104m2*(0,040+0,250)=2,060 [A] 
O2 
8,225m2*(0,040+0,250)=2,385 [B] 
Celkem 
A+B=4,445 [C]</t>
  </si>
  <si>
    <t>124738</t>
  </si>
  <si>
    <t>VYKOPÁVKY PRO KORYTA VODOTEČÍ TŘ. I, ODVOZ DO 20KM</t>
  </si>
  <si>
    <t>Úprava stávajícího dna 
- odhad</t>
  </si>
  <si>
    <t>((0,407+0,203)/2)m2*4,200=1,281 [A]</t>
  </si>
  <si>
    <t>131738</t>
  </si>
  <si>
    <t>HLOUBENÍ JAM ZAPAŽ I NEPAŽ TŘ. I, ODVOZ DO 20KM</t>
  </si>
  <si>
    <t>Přechodové oblasti 
- odhad</t>
  </si>
  <si>
    <t>OP1 
6,363m2*((1,560-0,390+1,520-0,390)/2)/2=3,659 [A]m3 
1,970m2*((1,560-0,390+1,520-0,390)/2)/2=1,133 [B]m3 
(3,750*1,300*((1,560-0,390+1,520-0,390)/2))výkop-(0,900*1,000*2,000)opěry=3,806 [C]m3 
A+B+C=8,598 [D] 
OP2 
(3,647m2*1,070m+0,148m2*1,070m+1,047m2*1,070m+3,437m2*1,380m+0,822m2*1,380m)/2=5,529 [E]m3 
(0,943m2*1,070m+0,515m2*1,380m)/2=0,860 [F]m3 
4,658m2*1,380m/2=3,214 [G]m3 
1,140*2,600*1,380=4,090 [H]m3 
(6,120m2*1,380m)výkop-(0,800*1,000*2,000)opěry=6,846 [I] 
E+F+G+H+I=20,539 [J] 
Celkem 
D+J=29,137 [K]</t>
  </si>
  <si>
    <t>17120</t>
  </si>
  <si>
    <t>ULOŽENÍ SYPANINY DO NÁSYPŮ A NA SKLÁDKY BEZ ZHUTNĚNÍ</t>
  </si>
  <si>
    <t>Trvalá skládka</t>
  </si>
  <si>
    <t>131738+122738+123738+124738 
29,137+6,663+4,445+1,281=41,526 [A]</t>
  </si>
  <si>
    <t>17180</t>
  </si>
  <si>
    <t>ULOŽENÍ SYPANINY DO NÁSYPŮ Z NAKUPOVANÝCH MATERIÁLŮ</t>
  </si>
  <si>
    <t>Dosypání terénu 
- odhad</t>
  </si>
  <si>
    <t>0,300*((1,600+0,450+3,000+3,600)*1,2)=3,114 [A]</t>
  </si>
  <si>
    <t>17481</t>
  </si>
  <si>
    <t>ZÁSYP JAM A RÝH Z NAKUPOVANÝCH MATERIÁLŮ</t>
  </si>
  <si>
    <t>Zásyp rýhy do úrovně parapláně proveden štěrkodrtí ŠD 0/32 
- Viz. 87433 
- odhad</t>
  </si>
  <si>
    <t>(0,500*0,300)*(6,000*1,2)=1,080 [A]</t>
  </si>
  <si>
    <t>17581</t>
  </si>
  <si>
    <t>OBSYP POTRUBÍ A OBJEKTŮ Z NAKUPOVANÝCH MATERIÁLŮ</t>
  </si>
  <si>
    <t>Obsyp potrubí do úrovně 300 mm nad jeho horní hranou proveden ze štěrkopísku ŠP 0/32 
- Viz. položka 89712</t>
  </si>
  <si>
    <t>2*3,14*0,250*0,300*1,570=0,739 [A]</t>
  </si>
  <si>
    <t>Viz. 87433</t>
  </si>
  <si>
    <t>(0,500*0,600-3,14*(0,075*0,075))*(6,000*1,2)=2,033 [A]</t>
  </si>
  <si>
    <t>18010</t>
  </si>
  <si>
    <t>VŠEOBECNÉ ÚPRAVY ZASTAVĚNÉHO ÚZEMÍ</t>
  </si>
  <si>
    <t>Konečná úprava břehů řešena ve spolupráci s odborem životního prostředí MÚ Nymburk 
- odhad</t>
  </si>
  <si>
    <t>(1,600+0,450+3,000+3,600)*1,2=10,380 [A]</t>
  </si>
  <si>
    <t>18110</t>
  </si>
  <si>
    <t>ÚPRAVA PLÁNĚ SE ZHUTNĚNÍM V HORNINĚ TŘ. I</t>
  </si>
  <si>
    <t>Požadovaná únosnost zemní pláně je min. Edef=30 MPa 
- komunikace se provedou v souladu s TP170 MD</t>
  </si>
  <si>
    <t>7,104m2+8,225m2=15,329 [A]</t>
  </si>
  <si>
    <t>18223</t>
  </si>
  <si>
    <t>ROZPROSTŘENÍ ORNICE VE SVAHU V TL DO 0,20M</t>
  </si>
  <si>
    <t>Ohumusování 
- odhad</t>
  </si>
  <si>
    <t>18242</t>
  </si>
  <si>
    <t>ZALOŽENÍ TRÁVNÍKU HYDROOSEVEM NA ORNICI</t>
  </si>
  <si>
    <t>Zatravnění 
- odhad</t>
  </si>
  <si>
    <t>18481</t>
  </si>
  <si>
    <t>OCHRANA STROMŮ BEDNĚNÍM</t>
  </si>
  <si>
    <t>16,0 [m2]=16,000 [A]</t>
  </si>
  <si>
    <t>Základy</t>
  </si>
  <si>
    <t>21461</t>
  </si>
  <si>
    <t>SEPARAČNÍ GEOTEXTILIE</t>
  </si>
  <si>
    <t>Ochrana zasypaných částí ŽB konstrukcí 
- ochranná geotextilie</t>
  </si>
  <si>
    <t>OP1 
Křídla - rub 
1,657m2+0,777m2=2,434 [A] 
Křídla - líc 
1,138m2+0,443m2=1,581 [B] 
Křídla - hrana 
(0,500+1,250+0,293+0,293+1,260)*0,250=0,899 [C] 
Opěra - rub 
2,500*1,530=3,825 [D] 
Opěra - líc 
(0,808+0,286)/2*3,000=1,641 [E] 
Opěra - hrana 
0,650*0,808+0,650*0,286=0,711 [F] 
Celkem OP1 
A+B+C+D+E+F=11,091 [G] 
OP2 
Křídla - rub 
1,251m2+2,136m2+0,300m2=3,687 [H] 
Křídla - líc 
1,034m2+1,295+1,500*0,200=2,629 [I] 
Křídla - hrana 
(0,500+0,894+0,483+0,978+0,310)*0,250=0,791 [J] 
Opěra - rub 
1,360*2,500=3,400 [K] 
Opěra - líc 
0,816m2=0,816 [L] 
Opěra - hrana 
0,452m2+0,226m2=0,678 [M] 
Celkem OP2 
H+I+J+K+L+M=12,001 [N] 
Ostatní 
Deska 
2,675m2+0,265m2=2,940 [O] 
SUMA 
G+N+O=26,032 [P]</t>
  </si>
  <si>
    <t>27</t>
  </si>
  <si>
    <t>22695R</t>
  </si>
  <si>
    <t>ZÁPOROVÉ PAŽENÍ DOČASNÉ (VIDITELNÁ PLOCHA)</t>
  </si>
  <si>
    <t>Počítáno z viditelné plochy pažení 
- kompletní provedení 
- položka zahrnuje osazení pažin bez ohledu na druh, jejich opotřebení a jejich odstranění 
- v místě opěry OP1 vpravo u městské hradby</t>
  </si>
  <si>
    <t>1,565*1,538/2+(4,265-1,564)*1,538=5,358 [A]</t>
  </si>
  <si>
    <t>28</t>
  </si>
  <si>
    <t>227831</t>
  </si>
  <si>
    <t>MIKROPILOTY KOMPLET D DO 150MM NA POVRCHU</t>
  </si>
  <si>
    <t>M</t>
  </si>
  <si>
    <t>Trubka piloty ocelová pr. 108/12 mm z oceli S 235-JR 
- v dolní kořenové části perforovaná a opatřená manžetou 
- vytažena 0,25 m do základu 
- opatřena přivařeným ocelovým prstencem pr. 250/20 mm (alt. čtvercovou deskou) 
- předpokládaný průměr kořene min. 300 mm z betonu C25/30–XA1 
- délka kořene na celou výšku mikropiloty, tj. 3,75 m 
- minimální požadovávána únosnost mikropiloty 400 kN (přední tlačená) a 200 kN (zadní tažená) 
- provádění mikropilot dle TKP SPK MD 29</t>
  </si>
  <si>
    <t>OP1 
5,520*2=11,040 [A] opěrné 
5,520*2=11,040 [B] plovoucí 
OP2 
5,520*2=11,040 [C] opěrné 
5,520*2=11,040 [D] plovoucí 
Celkem 
A+B+C+D=44,160 [E]</t>
  </si>
  <si>
    <t>29</t>
  </si>
  <si>
    <t>26175</t>
  </si>
  <si>
    <t>VRTY PRO KOTV, INJEKT, MIKROPIL NA POVR TŘ I A II D DO 300MM</t>
  </si>
  <si>
    <t>Vrty pro mikropiloty skrz stávající terén 
- odhad</t>
  </si>
  <si>
    <t>OP1 
1,410*2+0,845*2=4,510 [A] 
OP2 
1,13*2+1,13*2=4,520 [B] 
Celkem 
A+B=9,030 [C]</t>
  </si>
  <si>
    <t>30</t>
  </si>
  <si>
    <t>26185</t>
  </si>
  <si>
    <t>VRT PRO KOTV, INJEK, MIKROPIL NA POVR TŘ III A IV D DO 300MM</t>
  </si>
  <si>
    <t>Vrty pro mikropiloty skrz skalní podloží 
- odhad</t>
  </si>
  <si>
    <t>OP1 
1,28*2+1,28*2=5,120 [A] 
OP2 
1,08*2+1,08*2=4,320 [B] 
Celkem 
A+B=9,440 [C]</t>
  </si>
  <si>
    <t>31</t>
  </si>
  <si>
    <t>26195</t>
  </si>
  <si>
    <t>VRTY PRO KOTV, INJEKT, MIKROPIL NA POVR TŘ V A VI D DO 300MM</t>
  </si>
  <si>
    <t>Vrty pro mikropiloty skrz stávající základy 
- odhad</t>
  </si>
  <si>
    <t>OP1 
2*2,510+2*2,075=9,170 [A] 
OP2 
2*2,990+2*2,990=11,960 [B] 
Celkem 
A+B=21,130 [C]</t>
  </si>
  <si>
    <t>Svislé konstrukce</t>
  </si>
  <si>
    <t>32</t>
  </si>
  <si>
    <t>333325</t>
  </si>
  <si>
    <t>MOSTNÍ OPĚRY A KŘÍDLA ZE ŽELEZOVÉHO BETONU DO C30/37</t>
  </si>
  <si>
    <t>Opěry masivní železobetonové z betonu C30/37–XA1,XD3,XF4 
- založením na mikropilotách vetknutých do dříku 
- vč. opatření zasypaných částí izolačním nátěrem 1xALP+2xALN 
- vč. vyznačen letopočet výstavby lávky a loga zhotovitele na líci opěry OP2 otiskem matrice do betonu dle VL4 det. 209.01</t>
  </si>
  <si>
    <t>OP1 - dřík 
3,000*0,650*((1,127+1,172)/2)=2,242 [A] 
Plenta OP1 
0,120*0,400*0,410*2=0,039 [B] 
Závěrná zídka OP1 
3,000*0,250*0,410=0,308 [C] 
Křídla OP1 
(0,500*1,530*0,250)+((0,500*0,315+(1,000*0,750)/2+0,500*0,750+1,500*0,500))*0,250=0,606 [D] 
OP2 - dřík 
3,000*0,650*((0,972+0,927)/2)=1,852 [E] 
Plenta OP2 
0,120*0,400*0,410*2=0,039 [F] 
Závěrná zídka OP2 
3,000*0,250*0,410=0,308 [G] 
Křídla OP2 
((0,500*0,483+(0,800*0,400)/2+0,500*0,400+1,300*0,500)*0,250)+((0,500*1,338+1,500*0,778)*0,250)+(1,500*0,750*0,200)=0,997 [H] 
Celkem 
A+B+C+D+E+F+G+H=6,391 [I]</t>
  </si>
  <si>
    <t>33</t>
  </si>
  <si>
    <t>333365</t>
  </si>
  <si>
    <t>VÝZTUŽ MOSTNÍCH OPĚR A KŘÍDEL Z OCELI 10505, B500B</t>
  </si>
  <si>
    <t>Odhad 220 kg/m3</t>
  </si>
  <si>
    <t>6,391*0,220=1,406 [A]</t>
  </si>
  <si>
    <t>Vodorovné konstrukce</t>
  </si>
  <si>
    <t>34</t>
  </si>
  <si>
    <t>421130R</t>
  </si>
  <si>
    <t>MOSTNÍ NOSNÉ DESK KONST Z DÍLCŮ Z PŘEDPJ BET DO C110/130-XF4</t>
  </si>
  <si>
    <t>Nosná konstrukce 
!!! horní povrch ochráněn pochozí polyuretanovou izolací s křemičitým posypem tl. 10 mm - izolace součástí dodávky prefabrikátu !!! 
- prefabrikovaná deska šířky 2,74 m, tl. 60 mm vyztužená podélnými trámy výšky 340 mm, tl. 100 mm 
- předem předpjatý UHPC beton C110/130–XF4 
- celková tloušťka mostovky 400 mm 
- mostovka ukončená koncovými příčníky šířky 150 mm 
- koncové příčníky opatřeny 1 ks prostupu pr. 50 mm pro převod inženýrských sít 
- předepnutí 16-timi lany profilu 15,7 mm o ploše 150 mm2 (viz výkres tvaru nosné konstrukce) 
- lana napínaná na kotevní napětí 1450 MPa 
- uložení mostovky na opěry je bez ložiskové (plavající, tj. bez pevného bodu), na více vrstvách lepenky !!!viz. 42815!!! 
- včetně kotvení pro uchycení zábradlí 
- vč. VTD zpracovaného zhotovitelem prefabrikátu včetně statického výpočtu ověřeného autorizovaným inženýrem pro mosty a inženýrské konstrukce 
- prefabrikát předpjaty předem : vybetonovaný ve výrobně 
- přibližný objem konstrukce 4,366 m3</t>
  </si>
  <si>
    <t>12,500*2,740=34,250 [A]</t>
  </si>
  <si>
    <t>35</t>
  </si>
  <si>
    <t>42815</t>
  </si>
  <si>
    <t>MOSTNÍ LOŽISKA Z ASFALT PÁSŮ</t>
  </si>
  <si>
    <t>Uložení mostovky na opěry bezložiskové (plavající, tj. bez pevného bodu) 
- na více vrstvách lepenky (asfaltového izolačního pásu dle ČSN 73 6242 a TKP 21) 
- celková tloušťka 15 mm</t>
  </si>
  <si>
    <t>0,200*0,150*2*2*4=0,480 [B]</t>
  </si>
  <si>
    <t>36</t>
  </si>
  <si>
    <t>451313</t>
  </si>
  <si>
    <t>PODKLADNÍ A VÝPLŇOVÉ VRSTVY Z PROSTÉHO BETONU C16/20</t>
  </si>
  <si>
    <t>Podkladní beton pod základem 
- C16/20-XA1 
- tl. 50 mm</t>
  </si>
  <si>
    <t>OP1 
2,675m2*0,050=0,134 [A] 
OP2 
2,675m2*0,050+2,700*0,800*0,05=0,242 [B] 
Celkem 
A+B=0,376 [C]</t>
  </si>
  <si>
    <t>37</t>
  </si>
  <si>
    <t>45857</t>
  </si>
  <si>
    <t>VÝPLŇ ZA OPĚRAMI A ZDMI Z KAMENIVA TĚŽENÉHO</t>
  </si>
  <si>
    <t>Zásyp přechodové oblasti propustným materiálem vhodným k zásypu za opěrou dle VL4 
- způsob provedení a použité materiály se řídí ustanoveními ČSN 73 6244</t>
  </si>
  <si>
    <t>1,471*2,500+1,975*2,500=8,615 [A]</t>
  </si>
  <si>
    <t>Komunikace</t>
  </si>
  <si>
    <t>38</t>
  </si>
  <si>
    <t>56335</t>
  </si>
  <si>
    <t>VOZOVKOVÉ VRSTVY ZE ŠTĚRKODRTI TL. DO 250MM</t>
  </si>
  <si>
    <t>Podkladní vrstvy ze ŠD 
- frakce 16-32 (11-22) mm tl. 250 mm hutněné na Edef &gt;70 MPa 
- komunikace se provedou v souladu s TP170 MD</t>
  </si>
  <si>
    <t>39</t>
  </si>
  <si>
    <t>58221</t>
  </si>
  <si>
    <t>DLÁŽDĚNÉ KRYTY Z DROBNÝCH KOSTEK DO LOŽE Z KAMENIVA</t>
  </si>
  <si>
    <t>Kamenná dlažba ze žulových kostek 100x100 mm položených do ŠD lože frakce 4–8 mm tl. 40 mm 
- lože součástí položky 
- komunikace se provedou v souladu s TP170 MD</t>
  </si>
  <si>
    <t>7,104m2=7,104 [A]</t>
  </si>
  <si>
    <t>40</t>
  </si>
  <si>
    <t>582613</t>
  </si>
  <si>
    <t>KRYTY Z BETON DLAŽDIC SE ZÁMKEM ŠEDÝCH TL 100MM DO LOŽE Z KAM</t>
  </si>
  <si>
    <t>Betonová dlažba do ŠD lože frakce 4–8 mm tl. 40 mm 
- lože součástí položky 
- komunikace se provedou v souladu s TP170 MD</t>
  </si>
  <si>
    <t>8,225m2=8,225 [A]</t>
  </si>
  <si>
    <t>41</t>
  </si>
  <si>
    <t>58700R1</t>
  </si>
  <si>
    <t>oprava poškozené komunikace</t>
  </si>
  <si>
    <t>položka čerpána se souhlasem TDI</t>
  </si>
  <si>
    <t>10,0 [m2]=10,000 [A] ..... ODHAD</t>
  </si>
  <si>
    <t>Úpravy povrchů, podlahy, výplně otvorů</t>
  </si>
  <si>
    <t>42</t>
  </si>
  <si>
    <t>62442R</t>
  </si>
  <si>
    <t>ÚPRAVA POVRCHŮ VNĚJŠ KONSTR ZDĚNÝCH OMÍTKOU VÁP, VÁPCEM</t>
  </si>
  <si>
    <t>oprava poškození povrchu stávající zdi - položka čerpána pouze se souhlasem zástupce TDI</t>
  </si>
  <si>
    <t>10,0 [m2]=10,000 [A] ....ODHAD</t>
  </si>
  <si>
    <t>Přidružená stavební výroba</t>
  </si>
  <si>
    <t>43</t>
  </si>
  <si>
    <t>711415</t>
  </si>
  <si>
    <t>IZOLACE MOSTOVEK CELOPLOŠ POLYMERNÍ</t>
  </si>
  <si>
    <t>Horní povrch závěrných zídek a plent ochráněn pochozí polyuretanovou izolací s křemičitým posypem tl. 10 mm 
- v souladu s ČSN 736242/2010 a kap. 21 TKP PK 
- také viz. 421130R</t>
  </si>
  <si>
    <t>0,250*3,000*2=1,500 [A] 
(0,120*0,400*2)*2=0,192 [B] 
A+B=1,692 [C]</t>
  </si>
  <si>
    <t>44</t>
  </si>
  <si>
    <t>742P14</t>
  </si>
  <si>
    <t>ZATAŽENÍ KABELU DO CHRÁNIČKY - KABEL PŘES 4 KG/M</t>
  </si>
  <si>
    <t>Zatažení stávajícího kabelu VO do nové chráničky pod lávkou 
- kompletní provedení dle platných předpisů, norem, nařízení apod. 
- vč. veškerých dodávek a prací jinde neuvedených</t>
  </si>
  <si>
    <t>19,000=19,000 [A]</t>
  </si>
  <si>
    <t>45</t>
  </si>
  <si>
    <t>78382</t>
  </si>
  <si>
    <t>NÁTĚRY BETON KONSTR TYP S2 (OS-B)</t>
  </si>
  <si>
    <t>Spára mezi nosnou konstrukcí a závěrnou zídkou ošetřena nátěrem typ S2 dle TKP 31, tabulka č. 5</t>
  </si>
  <si>
    <t>(0,410*2,760*2+0,410*0,400*2*2+0,400*2,760)*2=8,046 [A]</t>
  </si>
  <si>
    <t>Potrubí</t>
  </si>
  <si>
    <t>46</t>
  </si>
  <si>
    <t>86627</t>
  </si>
  <si>
    <t>CHRÁNIČKY Z TRUB OCELOVÝCH DN DO 100MM</t>
  </si>
  <si>
    <t>1 ks chráničky pr. 50/1,5 mm zavěšené pod lávkou mezi trámy 
- chránička včetně závěsů z nerezavějící oceli (A2, 1.4301) 
- pro kabel VO</t>
  </si>
  <si>
    <t>47</t>
  </si>
  <si>
    <t>87433</t>
  </si>
  <si>
    <t>POTRUBÍ Z TRUB PLASTOVÝCH ODPADNÍCH DN DO 150MM</t>
  </si>
  <si>
    <t>Přípojka uliční vpusti z hladkých trubek PVC DN 150 SN 10</t>
  </si>
  <si>
    <t>6,000*1,2=7,200 [A]</t>
  </si>
  <si>
    <t>48</t>
  </si>
  <si>
    <t>89712</t>
  </si>
  <si>
    <t>VPUSŤ KANALIZAČNÍ ULIČNÍ KOMPLETNÍ Z BETONOVÝCH DÍLCŮ</t>
  </si>
  <si>
    <t>Uliční vpust v sestavě: 
- Mříž litinová rovná 500x500 mm pro uliční vpusti C 250 (dle ČSN EN 124) 
- Rám celolitinový pro uliční vpusti C 250 
- Tělesa uličních vpustí, budou provedena z betonových prvků DN500 
- Do uličních vpustí budou osazeny koše na splaveniny typu A4 z pozinkovaného plechu. 
- zásyp štěrkodrtí ŠDa fr. 0/32 (hutnit po vrstvách tl. max. 300 mm na D=min. 95% PS)</t>
  </si>
  <si>
    <t>1=1,000 [A]</t>
  </si>
  <si>
    <t>49</t>
  </si>
  <si>
    <t>911201R</t>
  </si>
  <si>
    <t>ZÁBRADLÍ MOSTNÍ ATYPICKÉ- DODÁVKA A MONTÁŽ</t>
  </si>
  <si>
    <t>Ocelovým zábradlím dle požadavků ČSN 73 6201 výšky min. 1,1 m s přihlédnutím požadavků Národního památkového ústavu  
- ideový tvar zábradlí a barevně řešení viz příloha č. 3 Technické zprávy 
- zhotovitel předloží vzorové provedení zábradlí (součástí ocenění této položky) a předloží k připomínkám resp. odsouhlasení Národního památkového ústavu</t>
  </si>
  <si>
    <t>Popis viz. TZ/4.5 Mostní vybavení/4.5.1 Zábradlí 
15,860+15,560=31,420 [A]</t>
  </si>
  <si>
    <t>50</t>
  </si>
  <si>
    <t>9112B3</t>
  </si>
  <si>
    <t>ZÁBRADLÍ MOSTNÍ SE SVISLOU VÝPLNÍ - DEMONTÁŽ S PŘESUNEM</t>
  </si>
  <si>
    <t>Ocelové atypické mostní zábradlí 
- odvezeno do šrotu (kovošrot) 
- výzisk náleží objednateli</t>
  </si>
  <si>
    <t>1,328+0,291+0,104+10,880+0,104+0,392+0,474=13,573 [A] 
0,544+0,420+0,124+10,880+0,124+0,500+0,904=13,496 [B] 
A+B=27,069 [C]</t>
  </si>
  <si>
    <t>51</t>
  </si>
  <si>
    <t>914171</t>
  </si>
  <si>
    <t>DOPRAVNÍ ZNAČKY ZÁKLADNÍ VELIKOSTI HLINÍKOVÉ FÓLIE TŘ 2 - DODÁVKA A MONTÁŽ</t>
  </si>
  <si>
    <t>- dodatková tabule E13 „mimo vozidla údržby a vozidel ZZS do 3,5 t“ ke stávající dopravní značce B11 „zákaz vjezdu vozidel“ 
- dodatková tabule E13 „mimo vozidla údržby a vozidel ZZS do 3,5 t“ k nové dopravní značce B11 „zákaz vjezdu vozidel“  
- dopravní značka B11 „zákaz vjezdu vozidel“</t>
  </si>
  <si>
    <t>E13+E13+B11 
1+1+1=3,000 [A]</t>
  </si>
  <si>
    <t>52</t>
  </si>
  <si>
    <t>914931</t>
  </si>
  <si>
    <t>SLOUPKY A STOJKY DZ Z HLINÍK TRUBEK ZABETON DOD A MONTÁŽ</t>
  </si>
  <si>
    <t>Sloupek pro nové dopravní značky B11 „zákaz vjezdu vozidel“ a dodatková tabule E13 „mimo vozidla údržby a vozidel ZZS do 3,5 t“ 
- kompletní provedení vč. veškeré dopravy a poplatků za uložení zeminy apod.</t>
  </si>
  <si>
    <t>53</t>
  </si>
  <si>
    <t>917223</t>
  </si>
  <si>
    <t>SILNIČNÍ A CHODNÍKOVÉ OBRUBY Z BETONOVÝCH OBRUBNÍKŮ ŠÍŘ 100MM</t>
  </si>
  <si>
    <t>Betonové obrubníky C30/37–XF4 do lože C20/25n–XF3 
- spáry vyplněny cementovou maltou MC25–XF4 
- komunikace se provedou v souladu s TP170 MD</t>
  </si>
  <si>
    <t>1,200+1,500+2,100+0,500+1,300+2,200+2,000+1,700=12,500 [A]</t>
  </si>
  <si>
    <t>54</t>
  </si>
  <si>
    <t>931001R</t>
  </si>
  <si>
    <t>PŘEKRYTÍ DILATAČNÍ SPÁRY - ATYPICKÉ</t>
  </si>
  <si>
    <t>Spára mezi mostovkou, plentami a závěrnou zídkou - ocelový nerezový plech vč. příslušenství 
- ocelový plech 110/5 mm (nerez A4, 1.4401) 
- ocelový plech 50/5 mm (nerez A4, 1.4401) 
- elektroizolační polyamidová vložka tl. 5 mm</t>
  </si>
  <si>
    <t>(0,400+2,760+0,400)*2=7,120 [A]</t>
  </si>
  <si>
    <t>55</t>
  </si>
  <si>
    <t>93135</t>
  </si>
  <si>
    <t>TĚSNĚNÍ DILATAČ SPAR PRYŽ PÁSKOU NEBO KRUH PROFILEM</t>
  </si>
  <si>
    <t>Spára mezi mostovkou, plentami a závěrnou zídkou - předtěsnění 
- provazec pr. 15/35 mm 
- podélný sklon min. 0,5% směrem k líci opěry</t>
  </si>
  <si>
    <t>56</t>
  </si>
  <si>
    <t>931387</t>
  </si>
  <si>
    <t>TĚSNĚNÍ DILATAČ SPAR SILIKON TMELEM PRŮŘ PŘES 800MM2</t>
  </si>
  <si>
    <t>Spára mezi mostovkou, plentami a závěrnou zídkou - těsnící silikonový tmel 
- šedá barva (typ F-25-HM-M1p dle ČSN EN ISO 11600)</t>
  </si>
  <si>
    <t>57</t>
  </si>
  <si>
    <t>966148</t>
  </si>
  <si>
    <t>BOURÁNÍ KONSTRUKCÍ Z CIHEL A TVÁRNIC S ODVOZEM DO 20KM</t>
  </si>
  <si>
    <t>Odbourání stávajících koncových příčníků z cihelového zdiva 
- odhad</t>
  </si>
  <si>
    <t>0,300*0,615*2,000*2=0,738 [B]</t>
  </si>
  <si>
    <t>58</t>
  </si>
  <si>
    <t>966168</t>
  </si>
  <si>
    <t>BOURÁNÍ KONSTRUKCÍ ZE ŽELEZOBETONU S ODVOZEM DO 20KM</t>
  </si>
  <si>
    <t>Odbourání stávajících železobetonových (betonových) opěr a křídel vč. potěru NK 
- odhad !!!</t>
  </si>
  <si>
    <t>O1  
1,000*0,896*2,000=1,792 [A] 
O2  
1,000*0,717*2,000=1,434 [B] 
Křídla O1 
(1,329+0,291)*((1,51+0,780)/2)*0,450+(0,544+0,420)*((1,51+0,780)/2)*0,450=1,331 [C] 
Křídla O2 
(0,392+0,474)*((1,365+1,105)/2)*0,450+(0,500+0,904)*((1,365+1,105)/2)*0,450=1,262 [D] 
NK mostu (vodorovná deska - potěr) 
12,300*2,000*0,050=1,230 [E] 
Celkem 
A+B+C+D+E=7,049 [F]</t>
  </si>
  <si>
    <t>59</t>
  </si>
  <si>
    <t>966188</t>
  </si>
  <si>
    <t>DEMONTÁŽ KONSTRUKCÍ KOVOVÝCH S ODVOZEM DO 20KM</t>
  </si>
  <si>
    <t>Ocelové části mostu 
- odvezeno do šrotu (kovošrot) 
- výzisk náleží objednateli 
- odhad</t>
  </si>
  <si>
    <t>Viz. příloha "odpady.xls" 
4,1291=4,129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</si>
</sst>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</f>
      </c>
      <c s="1"/>
      <c s="1"/>
    </row>
    <row r="7" spans="1:5" ht="12.75" customHeight="1">
      <c r="A7" s="1"/>
      <c s="4" t="s">
        <v>5</v>
      </c>
      <c s="7">
        <f>0+E10+E12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20</v>
      </c>
      <c s="22">
        <f>'SO 000_SO 000'!I3</f>
      </c>
      <c s="22">
        <f>'SO 000_SO 000'!O2</f>
      </c>
      <c s="22">
        <f>C11+D11</f>
      </c>
    </row>
    <row r="12" spans="1:5" ht="12.75" customHeight="1">
      <c r="A12" s="19" t="s">
        <v>152</v>
      </c>
      <c s="19" t="s">
        <v>153</v>
      </c>
      <c s="20">
        <f>0+C13</f>
      </c>
      <c s="20">
        <f>0+D13</f>
      </c>
      <c s="20">
        <f>0+E13</f>
      </c>
    </row>
    <row r="13" spans="1:5" ht="12.75" customHeight="1">
      <c r="A13" s="21" t="s">
        <v>154</v>
      </c>
      <c s="21" t="s">
        <v>153</v>
      </c>
      <c s="22">
        <f>'SO 202_SO 202'!I3</f>
      </c>
      <c s="22">
        <f>'SO 202_SO 202'!O2</f>
      </c>
      <c s="22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0+O9+O85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4">
        <f>0+I9+I85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0+I10+I13+I16+I19+I22+I25+I28+I31+I34+I37+I40+I43+I46+I49+I52+I55+I58+I61+I64+I67+I70+I73+I76+I79+I82</f>
      </c>
      <c>
        <f>0+O10+O13+O16+O19+O22+O25+O28+O31+O34+O37+O40+O43+O46+O49+O52+O55+O58+O61+O64+O67+O70+O73+O76+O79+O82</f>
      </c>
    </row>
    <row r="10" spans="1:16" ht="12.75">
      <c r="A10" s="26" t="s">
        <v>50</v>
      </c>
      <c s="31" t="s">
        <v>31</v>
      </c>
      <c s="31" t="s">
        <v>51</v>
      </c>
      <c s="26" t="s">
        <v>52</v>
      </c>
      <c s="32" t="s">
        <v>53</v>
      </c>
      <c s="33" t="s">
        <v>54</v>
      </c>
      <c s="34">
        <v>1</v>
      </c>
      <c s="35">
        <v>18000</v>
      </c>
      <c s="35">
        <f>ROUND(ROUND(H10,2)*ROUND(G10,3),2)</f>
      </c>
      <c s="33"/>
      <c r="O10">
        <f>(I10*21)/100</f>
      </c>
      <c t="s">
        <v>27</v>
      </c>
    </row>
    <row r="11" spans="1:5" ht="178.5">
      <c r="A11" s="36" t="s">
        <v>55</v>
      </c>
      <c r="E11" s="37" t="s">
        <v>56</v>
      </c>
    </row>
    <row r="12" spans="1:5" ht="25.5">
      <c r="A12" s="40" t="s">
        <v>57</v>
      </c>
      <c r="E12" s="39" t="s">
        <v>58</v>
      </c>
    </row>
    <row r="13" spans="1:16" ht="12.75">
      <c r="A13" s="26" t="s">
        <v>50</v>
      </c>
      <c s="31" t="s">
        <v>27</v>
      </c>
      <c s="31" t="s">
        <v>59</v>
      </c>
      <c s="26" t="s">
        <v>52</v>
      </c>
      <c s="32" t="s">
        <v>60</v>
      </c>
      <c s="33" t="s">
        <v>54</v>
      </c>
      <c s="34">
        <v>1</v>
      </c>
      <c s="35">
        <v>18000</v>
      </c>
      <c s="35">
        <f>ROUND(ROUND(H13,2)*ROUND(G13,3),2)</f>
      </c>
      <c s="33"/>
      <c r="O13">
        <f>(I13*21)/100</f>
      </c>
      <c t="s">
        <v>27</v>
      </c>
    </row>
    <row r="14" spans="1:5" ht="127.5">
      <c r="A14" s="36" t="s">
        <v>55</v>
      </c>
      <c r="E14" s="37" t="s">
        <v>61</v>
      </c>
    </row>
    <row r="15" spans="1:5" ht="25.5">
      <c r="A15" s="40" t="s">
        <v>57</v>
      </c>
      <c r="E15" s="39" t="s">
        <v>58</v>
      </c>
    </row>
    <row r="16" spans="1:16" ht="12.75">
      <c r="A16" s="26" t="s">
        <v>50</v>
      </c>
      <c s="31" t="s">
        <v>26</v>
      </c>
      <c s="31" t="s">
        <v>62</v>
      </c>
      <c s="26" t="s">
        <v>52</v>
      </c>
      <c s="32" t="s">
        <v>63</v>
      </c>
      <c s="33" t="s">
        <v>54</v>
      </c>
      <c s="34">
        <v>1</v>
      </c>
      <c s="35">
        <v>30000</v>
      </c>
      <c s="35">
        <f>ROUND(ROUND(H16,2)*ROUND(G16,3),2)</f>
      </c>
      <c s="33" t="s">
        <v>64</v>
      </c>
      <c r="O16">
        <f>(I16*21)/100</f>
      </c>
      <c t="s">
        <v>27</v>
      </c>
    </row>
    <row r="17" spans="1:5" ht="12.75">
      <c r="A17" s="36" t="s">
        <v>55</v>
      </c>
      <c r="E17" s="37" t="s">
        <v>65</v>
      </c>
    </row>
    <row r="18" spans="1:5" ht="25.5">
      <c r="A18" s="40" t="s">
        <v>57</v>
      </c>
      <c r="E18" s="39" t="s">
        <v>58</v>
      </c>
    </row>
    <row r="19" spans="1:16" ht="12.75">
      <c r="A19" s="26" t="s">
        <v>50</v>
      </c>
      <c s="31" t="s">
        <v>35</v>
      </c>
      <c s="31" t="s">
        <v>66</v>
      </c>
      <c s="26" t="s">
        <v>52</v>
      </c>
      <c s="32" t="s">
        <v>67</v>
      </c>
      <c s="33" t="s">
        <v>54</v>
      </c>
      <c s="34">
        <v>1</v>
      </c>
      <c s="35">
        <v>30000</v>
      </c>
      <c s="35">
        <f>ROUND(ROUND(H19,2)*ROUND(G19,3),2)</f>
      </c>
      <c s="33" t="s">
        <v>64</v>
      </c>
      <c r="O19">
        <f>(I19*21)/100</f>
      </c>
      <c t="s">
        <v>27</v>
      </c>
    </row>
    <row r="20" spans="1:5" ht="25.5">
      <c r="A20" s="36" t="s">
        <v>55</v>
      </c>
      <c r="E20" s="37" t="s">
        <v>68</v>
      </c>
    </row>
    <row r="21" spans="1:5" ht="25.5">
      <c r="A21" s="40" t="s">
        <v>57</v>
      </c>
      <c r="E21" s="39" t="s">
        <v>58</v>
      </c>
    </row>
    <row r="22" spans="1:16" ht="12.75">
      <c r="A22" s="26" t="s">
        <v>50</v>
      </c>
      <c s="31" t="s">
        <v>37</v>
      </c>
      <c s="31" t="s">
        <v>69</v>
      </c>
      <c s="26" t="s">
        <v>52</v>
      </c>
      <c s="32" t="s">
        <v>70</v>
      </c>
      <c s="33" t="s">
        <v>54</v>
      </c>
      <c s="34">
        <v>1</v>
      </c>
      <c s="35">
        <v>10000</v>
      </c>
      <c s="35">
        <f>ROUND(ROUND(H22,2)*ROUND(G22,3),2)</f>
      </c>
      <c s="33"/>
      <c r="O22">
        <f>(I22*21)/100</f>
      </c>
      <c t="s">
        <v>27</v>
      </c>
    </row>
    <row r="23" spans="1:5" ht="12.75">
      <c r="A23" s="36" t="s">
        <v>55</v>
      </c>
      <c r="E23" s="37" t="s">
        <v>52</v>
      </c>
    </row>
    <row r="24" spans="1:5" ht="12.75">
      <c r="A24" s="40" t="s">
        <v>57</v>
      </c>
      <c r="E24" s="39" t="s">
        <v>52</v>
      </c>
    </row>
    <row r="25" spans="1:16" ht="12.75">
      <c r="A25" s="26" t="s">
        <v>50</v>
      </c>
      <c s="31" t="s">
        <v>39</v>
      </c>
      <c s="31" t="s">
        <v>69</v>
      </c>
      <c s="26" t="s">
        <v>71</v>
      </c>
      <c s="32" t="s">
        <v>72</v>
      </c>
      <c s="33" t="s">
        <v>54</v>
      </c>
      <c s="34">
        <v>1</v>
      </c>
      <c s="35">
        <v>24000</v>
      </c>
      <c s="35">
        <f>ROUND(ROUND(H25,2)*ROUND(G25,3),2)</f>
      </c>
      <c s="33"/>
      <c r="O25">
        <f>(I25*21)/100</f>
      </c>
      <c t="s">
        <v>27</v>
      </c>
    </row>
    <row r="26" spans="1:5" ht="12.75">
      <c r="A26" s="36" t="s">
        <v>55</v>
      </c>
      <c r="E26" s="37" t="s">
        <v>52</v>
      </c>
    </row>
    <row r="27" spans="1:5" ht="12.75">
      <c r="A27" s="40" t="s">
        <v>57</v>
      </c>
      <c r="E27" s="39" t="s">
        <v>52</v>
      </c>
    </row>
    <row r="28" spans="1:16" ht="12.75">
      <c r="A28" s="26" t="s">
        <v>50</v>
      </c>
      <c s="31" t="s">
        <v>73</v>
      </c>
      <c s="31" t="s">
        <v>74</v>
      </c>
      <c s="26" t="s">
        <v>52</v>
      </c>
      <c s="32" t="s">
        <v>75</v>
      </c>
      <c s="33" t="s">
        <v>54</v>
      </c>
      <c s="34">
        <v>1</v>
      </c>
      <c s="35">
        <v>18000</v>
      </c>
      <c s="35">
        <f>ROUND(ROUND(H28,2)*ROUND(G28,3),2)</f>
      </c>
      <c s="33" t="s">
        <v>64</v>
      </c>
      <c r="O28">
        <f>(I28*21)/100</f>
      </c>
      <c t="s">
        <v>27</v>
      </c>
    </row>
    <row r="29" spans="1:5" ht="114.75">
      <c r="A29" s="36" t="s">
        <v>55</v>
      </c>
      <c r="E29" s="37" t="s">
        <v>76</v>
      </c>
    </row>
    <row r="30" spans="1:5" ht="25.5">
      <c r="A30" s="40" t="s">
        <v>57</v>
      </c>
      <c r="E30" s="39" t="s">
        <v>58</v>
      </c>
    </row>
    <row r="31" spans="1:16" ht="12.75">
      <c r="A31" s="26" t="s">
        <v>50</v>
      </c>
      <c s="31" t="s">
        <v>77</v>
      </c>
      <c s="31" t="s">
        <v>78</v>
      </c>
      <c s="26" t="s">
        <v>79</v>
      </c>
      <c s="32" t="s">
        <v>80</v>
      </c>
      <c s="33" t="s">
        <v>54</v>
      </c>
      <c s="34">
        <v>1</v>
      </c>
      <c s="35">
        <v>30000</v>
      </c>
      <c s="35">
        <f>ROUND(ROUND(H31,2)*ROUND(G31,3),2)</f>
      </c>
      <c s="33" t="s">
        <v>64</v>
      </c>
      <c r="O31">
        <f>(I31*21)/100</f>
      </c>
      <c t="s">
        <v>27</v>
      </c>
    </row>
    <row r="32" spans="1:5" ht="114.75">
      <c r="A32" s="36" t="s">
        <v>55</v>
      </c>
      <c r="E32" s="37" t="s">
        <v>81</v>
      </c>
    </row>
    <row r="33" spans="1:5" ht="25.5">
      <c r="A33" s="40" t="s">
        <v>57</v>
      </c>
      <c r="E33" s="39" t="s">
        <v>58</v>
      </c>
    </row>
    <row r="34" spans="1:16" ht="12.75">
      <c r="A34" s="26" t="s">
        <v>50</v>
      </c>
      <c s="31" t="s">
        <v>42</v>
      </c>
      <c s="31" t="s">
        <v>82</v>
      </c>
      <c s="26" t="s">
        <v>83</v>
      </c>
      <c s="32" t="s">
        <v>84</v>
      </c>
      <c s="33" t="s">
        <v>54</v>
      </c>
      <c s="34">
        <v>1</v>
      </c>
      <c s="35">
        <v>18000</v>
      </c>
      <c s="35">
        <f>ROUND(ROUND(H34,2)*ROUND(G34,3),2)</f>
      </c>
      <c s="33" t="s">
        <v>64</v>
      </c>
      <c r="O34">
        <f>(I34*21)/100</f>
      </c>
      <c t="s">
        <v>27</v>
      </c>
    </row>
    <row r="35" spans="1:5" ht="12.75">
      <c r="A35" s="36" t="s">
        <v>55</v>
      </c>
      <c r="E35" s="37" t="s">
        <v>85</v>
      </c>
    </row>
    <row r="36" spans="1:5" ht="25.5">
      <c r="A36" s="40" t="s">
        <v>57</v>
      </c>
      <c r="E36" s="39" t="s">
        <v>58</v>
      </c>
    </row>
    <row r="37" spans="1:16" ht="12.75">
      <c r="A37" s="26" t="s">
        <v>50</v>
      </c>
      <c s="31" t="s">
        <v>44</v>
      </c>
      <c s="31" t="s">
        <v>82</v>
      </c>
      <c s="26" t="s">
        <v>86</v>
      </c>
      <c s="32" t="s">
        <v>84</v>
      </c>
      <c s="33" t="s">
        <v>54</v>
      </c>
      <c s="34">
        <v>1</v>
      </c>
      <c s="35">
        <v>18000</v>
      </c>
      <c s="35">
        <f>ROUND(ROUND(H37,2)*ROUND(G37,3),2)</f>
      </c>
      <c s="33" t="s">
        <v>64</v>
      </c>
      <c r="O37">
        <f>(I37*21)/100</f>
      </c>
      <c t="s">
        <v>27</v>
      </c>
    </row>
    <row r="38" spans="1:5" ht="12.75">
      <c r="A38" s="36" t="s">
        <v>55</v>
      </c>
      <c r="E38" s="37" t="s">
        <v>87</v>
      </c>
    </row>
    <row r="39" spans="1:5" ht="25.5">
      <c r="A39" s="40" t="s">
        <v>57</v>
      </c>
      <c r="E39" s="39" t="s">
        <v>58</v>
      </c>
    </row>
    <row r="40" spans="1:16" ht="12.75">
      <c r="A40" s="26" t="s">
        <v>50</v>
      </c>
      <c s="31" t="s">
        <v>46</v>
      </c>
      <c s="31" t="s">
        <v>88</v>
      </c>
      <c s="26" t="s">
        <v>83</v>
      </c>
      <c s="32" t="s">
        <v>89</v>
      </c>
      <c s="33" t="s">
        <v>90</v>
      </c>
      <c s="34">
        <v>1</v>
      </c>
      <c s="35">
        <v>24000</v>
      </c>
      <c s="35">
        <f>ROUND(ROUND(H40,2)*ROUND(G40,3),2)</f>
      </c>
      <c s="33" t="s">
        <v>64</v>
      </c>
      <c r="O40">
        <f>(I40*21)/100</f>
      </c>
      <c t="s">
        <v>27</v>
      </c>
    </row>
    <row r="41" spans="1:5" ht="25.5">
      <c r="A41" s="36" t="s">
        <v>55</v>
      </c>
      <c r="E41" s="37" t="s">
        <v>91</v>
      </c>
    </row>
    <row r="42" spans="1:5" ht="25.5">
      <c r="A42" s="40" t="s">
        <v>57</v>
      </c>
      <c r="E42" s="39" t="s">
        <v>58</v>
      </c>
    </row>
    <row r="43" spans="1:16" ht="12.75">
      <c r="A43" s="26" t="s">
        <v>50</v>
      </c>
      <c s="31" t="s">
        <v>92</v>
      </c>
      <c s="31" t="s">
        <v>93</v>
      </c>
      <c s="26" t="s">
        <v>83</v>
      </c>
      <c s="32" t="s">
        <v>94</v>
      </c>
      <c s="33" t="s">
        <v>54</v>
      </c>
      <c s="34">
        <v>1</v>
      </c>
      <c s="35">
        <v>36000</v>
      </c>
      <c s="35">
        <f>ROUND(ROUND(H43,2)*ROUND(G43,3),2)</f>
      </c>
      <c s="33" t="s">
        <v>64</v>
      </c>
      <c r="O43">
        <f>(I43*21)/100</f>
      </c>
      <c t="s">
        <v>27</v>
      </c>
    </row>
    <row r="44" spans="1:5" ht="12.75">
      <c r="A44" s="36" t="s">
        <v>55</v>
      </c>
      <c r="E44" s="37" t="s">
        <v>95</v>
      </c>
    </row>
    <row r="45" spans="1:5" ht="25.5">
      <c r="A45" s="40" t="s">
        <v>57</v>
      </c>
      <c r="E45" s="39" t="s">
        <v>58</v>
      </c>
    </row>
    <row r="46" spans="1:16" ht="12.75">
      <c r="A46" s="26" t="s">
        <v>50</v>
      </c>
      <c s="31" t="s">
        <v>96</v>
      </c>
      <c s="31" t="s">
        <v>93</v>
      </c>
      <c s="26" t="s">
        <v>86</v>
      </c>
      <c s="32" t="s">
        <v>94</v>
      </c>
      <c s="33" t="s">
        <v>54</v>
      </c>
      <c s="34">
        <v>1</v>
      </c>
      <c s="35">
        <v>30000</v>
      </c>
      <c s="35">
        <f>ROUND(ROUND(H46,2)*ROUND(G46,3),2)</f>
      </c>
      <c s="33" t="s">
        <v>64</v>
      </c>
      <c r="O46">
        <f>(I46*21)/100</f>
      </c>
      <c t="s">
        <v>27</v>
      </c>
    </row>
    <row r="47" spans="1:5" ht="12.75">
      <c r="A47" s="36" t="s">
        <v>55</v>
      </c>
      <c r="E47" s="37" t="s">
        <v>97</v>
      </c>
    </row>
    <row r="48" spans="1:5" ht="25.5">
      <c r="A48" s="40" t="s">
        <v>57</v>
      </c>
      <c r="E48" s="39" t="s">
        <v>58</v>
      </c>
    </row>
    <row r="49" spans="1:16" ht="12.75">
      <c r="A49" s="26" t="s">
        <v>50</v>
      </c>
      <c s="31" t="s">
        <v>98</v>
      </c>
      <c s="31" t="s">
        <v>93</v>
      </c>
      <c s="26" t="s">
        <v>99</v>
      </c>
      <c s="32" t="s">
        <v>94</v>
      </c>
      <c s="33" t="s">
        <v>54</v>
      </c>
      <c s="34">
        <v>1</v>
      </c>
      <c s="35">
        <v>12000</v>
      </c>
      <c s="35">
        <f>ROUND(ROUND(H49,2)*ROUND(G49,3),2)</f>
      </c>
      <c s="33" t="s">
        <v>64</v>
      </c>
      <c r="O49">
        <f>(I49*21)/100</f>
      </c>
      <c t="s">
        <v>27</v>
      </c>
    </row>
    <row r="50" spans="1:5" ht="12.75">
      <c r="A50" s="36" t="s">
        <v>55</v>
      </c>
      <c r="E50" s="37" t="s">
        <v>100</v>
      </c>
    </row>
    <row r="51" spans="1:5" ht="25.5">
      <c r="A51" s="40" t="s">
        <v>57</v>
      </c>
      <c r="E51" s="39" t="s">
        <v>58</v>
      </c>
    </row>
    <row r="52" spans="1:16" ht="12.75">
      <c r="A52" s="26" t="s">
        <v>50</v>
      </c>
      <c s="31" t="s">
        <v>101</v>
      </c>
      <c s="31" t="s">
        <v>102</v>
      </c>
      <c s="26" t="s">
        <v>52</v>
      </c>
      <c s="32" t="s">
        <v>103</v>
      </c>
      <c s="33" t="s">
        <v>90</v>
      </c>
      <c s="34">
        <v>1</v>
      </c>
      <c s="35">
        <v>12000</v>
      </c>
      <c s="35">
        <f>ROUND(ROUND(H52,2)*ROUND(G52,3),2)</f>
      </c>
      <c s="33" t="s">
        <v>64</v>
      </c>
      <c r="O52">
        <f>(I52*21)/100</f>
      </c>
      <c t="s">
        <v>27</v>
      </c>
    </row>
    <row r="53" spans="1:5" ht="12.75">
      <c r="A53" s="36" t="s">
        <v>55</v>
      </c>
      <c r="E53" s="37" t="s">
        <v>52</v>
      </c>
    </row>
    <row r="54" spans="1:5" ht="25.5">
      <c r="A54" s="40" t="s">
        <v>57</v>
      </c>
      <c r="E54" s="39" t="s">
        <v>58</v>
      </c>
    </row>
    <row r="55" spans="1:16" ht="12.75">
      <c r="A55" s="26" t="s">
        <v>50</v>
      </c>
      <c s="31" t="s">
        <v>104</v>
      </c>
      <c s="31" t="s">
        <v>105</v>
      </c>
      <c s="26" t="s">
        <v>52</v>
      </c>
      <c s="32" t="s">
        <v>106</v>
      </c>
      <c s="33" t="s">
        <v>54</v>
      </c>
      <c s="34">
        <v>1</v>
      </c>
      <c s="35">
        <v>120000</v>
      </c>
      <c s="35">
        <f>ROUND(ROUND(H55,2)*ROUND(G55,3),2)</f>
      </c>
      <c s="33" t="s">
        <v>64</v>
      </c>
      <c r="O55">
        <f>(I55*21)/100</f>
      </c>
      <c t="s">
        <v>27</v>
      </c>
    </row>
    <row r="56" spans="1:5" ht="12.75">
      <c r="A56" s="36" t="s">
        <v>55</v>
      </c>
      <c r="E56" s="37" t="s">
        <v>107</v>
      </c>
    </row>
    <row r="57" spans="1:5" ht="25.5">
      <c r="A57" s="40" t="s">
        <v>57</v>
      </c>
      <c r="E57" s="39" t="s">
        <v>58</v>
      </c>
    </row>
    <row r="58" spans="1:16" ht="12.75">
      <c r="A58" s="26" t="s">
        <v>50</v>
      </c>
      <c s="31" t="s">
        <v>108</v>
      </c>
      <c s="31" t="s">
        <v>109</v>
      </c>
      <c s="26" t="s">
        <v>52</v>
      </c>
      <c s="32" t="s">
        <v>110</v>
      </c>
      <c s="33" t="s">
        <v>54</v>
      </c>
      <c s="34">
        <v>1</v>
      </c>
      <c s="35">
        <v>30000</v>
      </c>
      <c s="35">
        <f>ROUND(ROUND(H58,2)*ROUND(G58,3),2)</f>
      </c>
      <c s="33" t="s">
        <v>64</v>
      </c>
      <c r="O58">
        <f>(I58*21)/100</f>
      </c>
      <c t="s">
        <v>27</v>
      </c>
    </row>
    <row r="59" spans="1:5" ht="12.75">
      <c r="A59" s="36" t="s">
        <v>55</v>
      </c>
      <c r="E59" s="37" t="s">
        <v>111</v>
      </c>
    </row>
    <row r="60" spans="1:5" ht="25.5">
      <c r="A60" s="40" t="s">
        <v>57</v>
      </c>
      <c r="E60" s="39" t="s">
        <v>58</v>
      </c>
    </row>
    <row r="61" spans="1:16" ht="12.75">
      <c r="A61" s="26" t="s">
        <v>50</v>
      </c>
      <c s="31" t="s">
        <v>112</v>
      </c>
      <c s="31" t="s">
        <v>113</v>
      </c>
      <c s="26" t="s">
        <v>52</v>
      </c>
      <c s="32" t="s">
        <v>114</v>
      </c>
      <c s="33" t="s">
        <v>54</v>
      </c>
      <c s="34">
        <v>1</v>
      </c>
      <c s="35">
        <v>12000</v>
      </c>
      <c s="35">
        <f>ROUND(ROUND(H61,2)*ROUND(G61,3),2)</f>
      </c>
      <c s="33" t="s">
        <v>64</v>
      </c>
      <c r="O61">
        <f>(I61*21)/100</f>
      </c>
      <c t="s">
        <v>27</v>
      </c>
    </row>
    <row r="62" spans="1:5" ht="38.25">
      <c r="A62" s="36" t="s">
        <v>55</v>
      </c>
      <c r="E62" s="37" t="s">
        <v>115</v>
      </c>
    </row>
    <row r="63" spans="1:5" ht="25.5">
      <c r="A63" s="40" t="s">
        <v>57</v>
      </c>
      <c r="E63" s="39" t="s">
        <v>58</v>
      </c>
    </row>
    <row r="64" spans="1:16" ht="12.75">
      <c r="A64" s="26" t="s">
        <v>50</v>
      </c>
      <c s="31" t="s">
        <v>116</v>
      </c>
      <c s="31" t="s">
        <v>117</v>
      </c>
      <c s="26" t="s">
        <v>52</v>
      </c>
      <c s="32" t="s">
        <v>118</v>
      </c>
      <c s="33" t="s">
        <v>54</v>
      </c>
      <c s="34">
        <v>1</v>
      </c>
      <c s="35">
        <v>24000</v>
      </c>
      <c s="35">
        <f>ROUND(ROUND(H64,2)*ROUND(G64,3),2)</f>
      </c>
      <c s="33" t="s">
        <v>64</v>
      </c>
      <c r="O64">
        <f>(I64*21)/100</f>
      </c>
      <c t="s">
        <v>27</v>
      </c>
    </row>
    <row r="65" spans="1:5" ht="12.75">
      <c r="A65" s="36" t="s">
        <v>55</v>
      </c>
      <c r="E65" s="37" t="s">
        <v>119</v>
      </c>
    </row>
    <row r="66" spans="1:5" ht="25.5">
      <c r="A66" s="40" t="s">
        <v>57</v>
      </c>
      <c r="E66" s="39" t="s">
        <v>58</v>
      </c>
    </row>
    <row r="67" spans="1:16" ht="12.75">
      <c r="A67" s="26" t="s">
        <v>50</v>
      </c>
      <c s="31" t="s">
        <v>120</v>
      </c>
      <c s="31" t="s">
        <v>121</v>
      </c>
      <c s="26" t="s">
        <v>52</v>
      </c>
      <c s="32" t="s">
        <v>122</v>
      </c>
      <c s="33" t="s">
        <v>90</v>
      </c>
      <c s="34">
        <v>1</v>
      </c>
      <c s="35">
        <v>18000</v>
      </c>
      <c s="35">
        <f>ROUND(ROUND(H67,2)*ROUND(G67,3),2)</f>
      </c>
      <c s="33" t="s">
        <v>64</v>
      </c>
      <c r="O67">
        <f>(I67*21)/100</f>
      </c>
      <c t="s">
        <v>27</v>
      </c>
    </row>
    <row r="68" spans="1:5" ht="12.75">
      <c r="A68" s="36" t="s">
        <v>55</v>
      </c>
      <c r="E68" s="37" t="s">
        <v>123</v>
      </c>
    </row>
    <row r="69" spans="1:5" ht="25.5">
      <c r="A69" s="40" t="s">
        <v>57</v>
      </c>
      <c r="E69" s="39" t="s">
        <v>58</v>
      </c>
    </row>
    <row r="70" spans="1:16" ht="12.75">
      <c r="A70" s="26" t="s">
        <v>50</v>
      </c>
      <c s="31" t="s">
        <v>124</v>
      </c>
      <c s="31" t="s">
        <v>125</v>
      </c>
      <c s="26" t="s">
        <v>52</v>
      </c>
      <c s="32" t="s">
        <v>126</v>
      </c>
      <c s="33" t="s">
        <v>54</v>
      </c>
      <c s="34">
        <v>1</v>
      </c>
      <c s="35">
        <v>30000</v>
      </c>
      <c s="35">
        <f>ROUND(ROUND(H70,2)*ROUND(G70,3),2)</f>
      </c>
      <c s="33" t="s">
        <v>64</v>
      </c>
      <c r="O70">
        <f>(I70*21)/100</f>
      </c>
      <c t="s">
        <v>27</v>
      </c>
    </row>
    <row r="71" spans="1:5" ht="12.75">
      <c r="A71" s="36" t="s">
        <v>55</v>
      </c>
      <c r="E71" s="37" t="s">
        <v>127</v>
      </c>
    </row>
    <row r="72" spans="1:5" ht="25.5">
      <c r="A72" s="40" t="s">
        <v>57</v>
      </c>
      <c r="E72" s="39" t="s">
        <v>58</v>
      </c>
    </row>
    <row r="73" spans="1:16" ht="12.75">
      <c r="A73" s="26" t="s">
        <v>50</v>
      </c>
      <c s="31" t="s">
        <v>128</v>
      </c>
      <c s="31" t="s">
        <v>129</v>
      </c>
      <c s="26" t="s">
        <v>52</v>
      </c>
      <c s="32" t="s">
        <v>126</v>
      </c>
      <c s="33" t="s">
        <v>130</v>
      </c>
      <c s="34">
        <v>1</v>
      </c>
      <c s="35">
        <v>850</v>
      </c>
      <c s="35">
        <f>ROUND(ROUND(H73,2)*ROUND(G73,3),2)</f>
      </c>
      <c s="33" t="s">
        <v>64</v>
      </c>
      <c r="O73">
        <f>(I73*21)/100</f>
      </c>
      <c t="s">
        <v>27</v>
      </c>
    </row>
    <row r="74" spans="1:5" ht="12.75">
      <c r="A74" s="36" t="s">
        <v>55</v>
      </c>
      <c r="E74" s="37" t="s">
        <v>131</v>
      </c>
    </row>
    <row r="75" spans="1:5" ht="12.75">
      <c r="A75" s="40" t="s">
        <v>57</v>
      </c>
      <c r="E75" s="39" t="s">
        <v>52</v>
      </c>
    </row>
    <row r="76" spans="1:16" ht="12.75">
      <c r="A76" s="26" t="s">
        <v>50</v>
      </c>
      <c s="31" t="s">
        <v>132</v>
      </c>
      <c s="31" t="s">
        <v>133</v>
      </c>
      <c s="26" t="s">
        <v>52</v>
      </c>
      <c s="32" t="s">
        <v>134</v>
      </c>
      <c s="33" t="s">
        <v>90</v>
      </c>
      <c s="34">
        <v>2</v>
      </c>
      <c s="35">
        <v>12000</v>
      </c>
      <c s="35">
        <f>ROUND(ROUND(H76,2)*ROUND(G76,3),2)</f>
      </c>
      <c s="33" t="s">
        <v>64</v>
      </c>
      <c r="O76">
        <f>(I76*21)/100</f>
      </c>
      <c t="s">
        <v>27</v>
      </c>
    </row>
    <row r="77" spans="1:5" ht="12.75">
      <c r="A77" s="36" t="s">
        <v>55</v>
      </c>
      <c r="E77" s="37" t="s">
        <v>135</v>
      </c>
    </row>
    <row r="78" spans="1:5" ht="38.25">
      <c r="A78" s="40" t="s">
        <v>57</v>
      </c>
      <c r="E78" s="39" t="s">
        <v>136</v>
      </c>
    </row>
    <row r="79" spans="1:16" ht="12.75">
      <c r="A79" s="26" t="s">
        <v>50</v>
      </c>
      <c s="31" t="s">
        <v>137</v>
      </c>
      <c s="31" t="s">
        <v>138</v>
      </c>
      <c s="26" t="s">
        <v>52</v>
      </c>
      <c s="32" t="s">
        <v>139</v>
      </c>
      <c s="33" t="s">
        <v>54</v>
      </c>
      <c s="34">
        <v>1</v>
      </c>
      <c s="35">
        <v>48000</v>
      </c>
      <c s="35">
        <f>ROUND(ROUND(H79,2)*ROUND(G79,3),2)</f>
      </c>
      <c s="33" t="s">
        <v>64</v>
      </c>
      <c r="O79">
        <f>(I79*21)/100</f>
      </c>
      <c t="s">
        <v>27</v>
      </c>
    </row>
    <row r="80" spans="1:5" ht="51">
      <c r="A80" s="36" t="s">
        <v>55</v>
      </c>
      <c r="E80" s="37" t="s">
        <v>140</v>
      </c>
    </row>
    <row r="81" spans="1:5" ht="25.5">
      <c r="A81" s="40" t="s">
        <v>57</v>
      </c>
      <c r="E81" s="39" t="s">
        <v>58</v>
      </c>
    </row>
    <row r="82" spans="1:16" ht="12.75">
      <c r="A82" s="26" t="s">
        <v>50</v>
      </c>
      <c s="31" t="s">
        <v>141</v>
      </c>
      <c s="31" t="s">
        <v>142</v>
      </c>
      <c s="26" t="s">
        <v>52</v>
      </c>
      <c s="32" t="s">
        <v>143</v>
      </c>
      <c s="33" t="s">
        <v>54</v>
      </c>
      <c s="34">
        <v>1</v>
      </c>
      <c s="35">
        <v>240000</v>
      </c>
      <c s="35">
        <f>ROUND(ROUND(H82,2)*ROUND(G82,3),2)</f>
      </c>
      <c s="33"/>
      <c r="O82">
        <f>(I82*21)/100</f>
      </c>
      <c t="s">
        <v>27</v>
      </c>
    </row>
    <row r="83" spans="1:5" ht="51">
      <c r="A83" s="36" t="s">
        <v>55</v>
      </c>
      <c r="E83" s="37" t="s">
        <v>144</v>
      </c>
    </row>
    <row r="84" spans="1:5" ht="25.5">
      <c r="A84" s="38" t="s">
        <v>57</v>
      </c>
      <c r="E84" s="39" t="s">
        <v>58</v>
      </c>
    </row>
    <row r="85" spans="1:18" ht="12.75" customHeight="1">
      <c r="A85" s="6" t="s">
        <v>48</v>
      </c>
      <c s="6"/>
      <c s="42" t="s">
        <v>42</v>
      </c>
      <c s="6"/>
      <c s="29" t="s">
        <v>145</v>
      </c>
      <c s="6"/>
      <c s="6"/>
      <c s="6"/>
      <c s="43">
        <f>0+Q85</f>
      </c>
      <c s="6"/>
      <c r="O85">
        <f>0+R85</f>
      </c>
      <c r="Q85">
        <f>0+I86</f>
      </c>
      <c>
        <f>0+O86</f>
      </c>
    </row>
    <row r="86" spans="1:16" ht="12.75">
      <c r="A86" s="26" t="s">
        <v>50</v>
      </c>
      <c s="31" t="s">
        <v>146</v>
      </c>
      <c s="31" t="s">
        <v>147</v>
      </c>
      <c s="26" t="s">
        <v>86</v>
      </c>
      <c s="32" t="s">
        <v>148</v>
      </c>
      <c s="33" t="s">
        <v>149</v>
      </c>
      <c s="34">
        <v>25</v>
      </c>
      <c s="35">
        <v>209</v>
      </c>
      <c s="35">
        <f>ROUND(ROUND(H86,2)*ROUND(G86,3),2)</f>
      </c>
      <c s="33" t="s">
        <v>64</v>
      </c>
      <c r="O86">
        <f>(I86*21)/100</f>
      </c>
      <c t="s">
        <v>27</v>
      </c>
    </row>
    <row r="87" spans="1:5" ht="38.25">
      <c r="A87" s="36" t="s">
        <v>55</v>
      </c>
      <c r="E87" s="37" t="s">
        <v>150</v>
      </c>
    </row>
    <row r="88" spans="1:5" ht="25.5">
      <c r="A88" s="38" t="s">
        <v>57</v>
      </c>
      <c r="E88" s="39" t="s">
        <v>151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0+O9+O31+O86+O105+O112+O125+O138+O142+O152+O162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152</v>
      </c>
      <c s="44">
        <f>0+I9+I31+I86+I105+I112+I125+I138+I142+I152+I162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152</v>
      </c>
      <c s="1"/>
      <c s="14" t="s">
        <v>153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152</v>
      </c>
      <c s="6"/>
      <c s="18" t="s">
        <v>153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0+I10+I13+I16+I19+I22+I25+I28</f>
      </c>
      <c>
        <f>0+O10+O13+O16+O19+O22+O25+O28</f>
      </c>
    </row>
    <row r="10" spans="1:16" ht="25.5">
      <c r="A10" s="26" t="s">
        <v>50</v>
      </c>
      <c s="31" t="s">
        <v>31</v>
      </c>
      <c s="31" t="s">
        <v>155</v>
      </c>
      <c s="26" t="s">
        <v>52</v>
      </c>
      <c s="32" t="s">
        <v>156</v>
      </c>
      <c s="33" t="s">
        <v>157</v>
      </c>
      <c s="34">
        <v>83.052</v>
      </c>
      <c s="35">
        <v>107</v>
      </c>
      <c s="35">
        <f>ROUND(ROUND(H10,2)*ROUND(G10,3),2)</f>
      </c>
      <c s="33" t="s">
        <v>64</v>
      </c>
      <c r="O10">
        <f>(I10*21)/100</f>
      </c>
      <c t="s">
        <v>27</v>
      </c>
    </row>
    <row r="11" spans="1:5" ht="25.5">
      <c r="A11" s="36" t="s">
        <v>55</v>
      </c>
      <c r="E11" s="37" t="s">
        <v>158</v>
      </c>
    </row>
    <row r="12" spans="1:5" ht="25.5">
      <c r="A12" s="40" t="s">
        <v>57</v>
      </c>
      <c r="E12" s="39" t="s">
        <v>159</v>
      </c>
    </row>
    <row r="13" spans="1:16" ht="25.5">
      <c r="A13" s="26" t="s">
        <v>50</v>
      </c>
      <c s="31" t="s">
        <v>27</v>
      </c>
      <c s="31" t="s">
        <v>160</v>
      </c>
      <c s="26" t="s">
        <v>161</v>
      </c>
      <c s="32" t="s">
        <v>162</v>
      </c>
      <c s="33" t="s">
        <v>157</v>
      </c>
      <c s="34">
        <v>0.829</v>
      </c>
      <c s="35">
        <v>83</v>
      </c>
      <c s="35">
        <f>ROUND(ROUND(H13,2)*ROUND(G13,3),2)</f>
      </c>
      <c s="33" t="s">
        <v>64</v>
      </c>
      <c r="O13">
        <f>(I13*21)/100</f>
      </c>
      <c t="s">
        <v>27</v>
      </c>
    </row>
    <row r="14" spans="1:5" ht="25.5">
      <c r="A14" s="36" t="s">
        <v>55</v>
      </c>
      <c r="E14" s="37" t="s">
        <v>163</v>
      </c>
    </row>
    <row r="15" spans="1:5" ht="38.25">
      <c r="A15" s="40" t="s">
        <v>57</v>
      </c>
      <c r="E15" s="39" t="s">
        <v>164</v>
      </c>
    </row>
    <row r="16" spans="1:16" ht="25.5">
      <c r="A16" s="26" t="s">
        <v>50</v>
      </c>
      <c s="31" t="s">
        <v>26</v>
      </c>
      <c s="31" t="s">
        <v>165</v>
      </c>
      <c s="26" t="s">
        <v>52</v>
      </c>
      <c s="32" t="s">
        <v>166</v>
      </c>
      <c s="33" t="s">
        <v>157</v>
      </c>
      <c s="34">
        <v>1.328</v>
      </c>
      <c s="35">
        <v>157</v>
      </c>
      <c s="35">
        <f>ROUND(ROUND(H16,2)*ROUND(G16,3),2)</f>
      </c>
      <c s="33" t="s">
        <v>64</v>
      </c>
      <c r="O16">
        <f>(I16*21)/100</f>
      </c>
      <c t="s">
        <v>27</v>
      </c>
    </row>
    <row r="17" spans="1:5" ht="12.75">
      <c r="A17" s="36" t="s">
        <v>55</v>
      </c>
      <c r="E17" s="37" t="s">
        <v>167</v>
      </c>
    </row>
    <row r="18" spans="1:5" ht="25.5">
      <c r="A18" s="40" t="s">
        <v>57</v>
      </c>
      <c r="E18" s="39" t="s">
        <v>168</v>
      </c>
    </row>
    <row r="19" spans="1:16" ht="25.5">
      <c r="A19" s="26" t="s">
        <v>50</v>
      </c>
      <c s="31" t="s">
        <v>35</v>
      </c>
      <c s="31" t="s">
        <v>169</v>
      </c>
      <c s="26" t="s">
        <v>161</v>
      </c>
      <c s="32" t="s">
        <v>170</v>
      </c>
      <c s="33" t="s">
        <v>157</v>
      </c>
      <c s="34">
        <v>5.334</v>
      </c>
      <c s="35">
        <v>340</v>
      </c>
      <c s="35">
        <f>ROUND(ROUND(H19,2)*ROUND(G19,3),2)</f>
      </c>
      <c s="33" t="s">
        <v>64</v>
      </c>
      <c r="O19">
        <f>(I19*21)/100</f>
      </c>
      <c t="s">
        <v>27</v>
      </c>
    </row>
    <row r="20" spans="1:5" ht="25.5">
      <c r="A20" s="36" t="s">
        <v>55</v>
      </c>
      <c r="E20" s="37" t="s">
        <v>171</v>
      </c>
    </row>
    <row r="21" spans="1:5" ht="25.5">
      <c r="A21" s="40" t="s">
        <v>57</v>
      </c>
      <c r="E21" s="39" t="s">
        <v>172</v>
      </c>
    </row>
    <row r="22" spans="1:16" ht="25.5">
      <c r="A22" s="26" t="s">
        <v>50</v>
      </c>
      <c s="31" t="s">
        <v>37</v>
      </c>
      <c s="31" t="s">
        <v>173</v>
      </c>
      <c s="26" t="s">
        <v>52</v>
      </c>
      <c s="32" t="s">
        <v>174</v>
      </c>
      <c s="33" t="s">
        <v>157</v>
      </c>
      <c s="34">
        <v>17.623</v>
      </c>
      <c s="35">
        <v>100</v>
      </c>
      <c s="35">
        <f>ROUND(ROUND(H22,2)*ROUND(G22,3),2)</f>
      </c>
      <c s="33" t="s">
        <v>175</v>
      </c>
      <c r="O22">
        <f>(I22*21)/100</f>
      </c>
      <c t="s">
        <v>27</v>
      </c>
    </row>
    <row r="23" spans="1:5" ht="25.5">
      <c r="A23" s="36" t="s">
        <v>55</v>
      </c>
      <c r="E23" s="37" t="s">
        <v>176</v>
      </c>
    </row>
    <row r="24" spans="1:5" ht="25.5">
      <c r="A24" s="40" t="s">
        <v>57</v>
      </c>
      <c r="E24" s="39" t="s">
        <v>177</v>
      </c>
    </row>
    <row r="25" spans="1:16" ht="25.5">
      <c r="A25" s="26" t="s">
        <v>50</v>
      </c>
      <c s="31" t="s">
        <v>39</v>
      </c>
      <c s="31" t="s">
        <v>178</v>
      </c>
      <c s="26" t="s">
        <v>161</v>
      </c>
      <c s="32" t="s">
        <v>179</v>
      </c>
      <c s="33" t="s">
        <v>157</v>
      </c>
      <c s="34">
        <v>1.734</v>
      </c>
      <c s="35">
        <v>100</v>
      </c>
      <c s="35">
        <f>ROUND(ROUND(H25,2)*ROUND(G25,3),2)</f>
      </c>
      <c s="33" t="s">
        <v>64</v>
      </c>
      <c r="O25">
        <f>(I25*21)/100</f>
      </c>
      <c t="s">
        <v>27</v>
      </c>
    </row>
    <row r="26" spans="1:5" ht="25.5">
      <c r="A26" s="36" t="s">
        <v>55</v>
      </c>
      <c r="E26" s="37" t="s">
        <v>180</v>
      </c>
    </row>
    <row r="27" spans="1:5" ht="25.5">
      <c r="A27" s="40" t="s">
        <v>57</v>
      </c>
      <c r="E27" s="39" t="s">
        <v>181</v>
      </c>
    </row>
    <row r="28" spans="1:16" ht="25.5">
      <c r="A28" s="26" t="s">
        <v>50</v>
      </c>
      <c s="31" t="s">
        <v>73</v>
      </c>
      <c s="31" t="s">
        <v>182</v>
      </c>
      <c s="26" t="s">
        <v>161</v>
      </c>
      <c s="32" t="s">
        <v>183</v>
      </c>
      <c s="33" t="s">
        <v>157</v>
      </c>
      <c s="34">
        <v>0.447</v>
      </c>
      <c s="35">
        <v>1000</v>
      </c>
      <c s="35">
        <f>ROUND(ROUND(H28,2)*ROUND(G28,3),2)</f>
      </c>
      <c s="33"/>
      <c r="O28">
        <f>(I28*21)/100</f>
      </c>
      <c t="s">
        <v>27</v>
      </c>
    </row>
    <row r="29" spans="1:5" ht="25.5">
      <c r="A29" s="36" t="s">
        <v>55</v>
      </c>
      <c r="E29" s="37" t="s">
        <v>163</v>
      </c>
    </row>
    <row r="30" spans="1:5" ht="38.25">
      <c r="A30" s="38" t="s">
        <v>57</v>
      </c>
      <c r="E30" s="39" t="s">
        <v>184</v>
      </c>
    </row>
    <row r="31" spans="1:18" ht="12.75" customHeight="1">
      <c r="A31" s="6" t="s">
        <v>48</v>
      </c>
      <c s="6"/>
      <c s="42" t="s">
        <v>31</v>
      </c>
      <c s="6"/>
      <c s="29" t="s">
        <v>185</v>
      </c>
      <c s="6"/>
      <c s="6"/>
      <c s="6"/>
      <c s="43">
        <f>0+Q31</f>
      </c>
      <c s="6"/>
      <c r="O31">
        <f>0+R31</f>
      </c>
      <c r="Q31">
        <f>0+I32+I35+I38+I41+I44+I47+I50+I53+I56+I59+I62+I65+I68+I71+I74+I77+I80+I83</f>
      </c>
      <c>
        <f>0+O32+O35+O38+O41+O44+O47+O50+O53+O56+O59+O62+O65+O68+O71+O74+O77+O80+O83</f>
      </c>
    </row>
    <row r="32" spans="1:16" ht="12.75">
      <c r="A32" s="26" t="s">
        <v>50</v>
      </c>
      <c s="31" t="s">
        <v>77</v>
      </c>
      <c s="31" t="s">
        <v>186</v>
      </c>
      <c s="26" t="s">
        <v>79</v>
      </c>
      <c s="32" t="s">
        <v>187</v>
      </c>
      <c s="33" t="s">
        <v>149</v>
      </c>
      <c s="34">
        <v>30</v>
      </c>
      <c s="35">
        <v>257</v>
      </c>
      <c s="35">
        <f>ROUND(ROUND(H32,2)*ROUND(G32,3),2)</f>
      </c>
      <c s="33" t="s">
        <v>64</v>
      </c>
      <c r="O32">
        <f>(I32*21)/100</f>
      </c>
      <c t="s">
        <v>27</v>
      </c>
    </row>
    <row r="33" spans="1:5" ht="25.5">
      <c r="A33" s="36" t="s">
        <v>55</v>
      </c>
      <c r="E33" s="37" t="s">
        <v>188</v>
      </c>
    </row>
    <row r="34" spans="1:5" ht="12.75">
      <c r="A34" s="40" t="s">
        <v>57</v>
      </c>
      <c r="E34" s="39" t="s">
        <v>189</v>
      </c>
    </row>
    <row r="35" spans="1:16" ht="12.75">
      <c r="A35" s="26" t="s">
        <v>50</v>
      </c>
      <c s="31" t="s">
        <v>42</v>
      </c>
      <c s="31" t="s">
        <v>190</v>
      </c>
      <c s="26" t="s">
        <v>52</v>
      </c>
      <c s="32" t="s">
        <v>191</v>
      </c>
      <c s="33" t="s">
        <v>90</v>
      </c>
      <c s="34">
        <v>1</v>
      </c>
      <c s="35">
        <v>4090</v>
      </c>
      <c s="35">
        <f>ROUND(ROUND(H35,2)*ROUND(G35,3),2)</f>
      </c>
      <c s="33" t="s">
        <v>64</v>
      </c>
      <c r="O35">
        <f>(I35*21)/100</f>
      </c>
      <c t="s">
        <v>27</v>
      </c>
    </row>
    <row r="36" spans="1:5" ht="25.5">
      <c r="A36" s="36" t="s">
        <v>55</v>
      </c>
      <c r="E36" s="37" t="s">
        <v>192</v>
      </c>
    </row>
    <row r="37" spans="1:5" ht="12.75">
      <c r="A37" s="40" t="s">
        <v>57</v>
      </c>
      <c r="E37" s="39" t="s">
        <v>52</v>
      </c>
    </row>
    <row r="38" spans="1:16" ht="12.75">
      <c r="A38" s="26" t="s">
        <v>50</v>
      </c>
      <c s="31" t="s">
        <v>44</v>
      </c>
      <c s="31" t="s">
        <v>193</v>
      </c>
      <c s="26" t="s">
        <v>52</v>
      </c>
      <c s="32" t="s">
        <v>194</v>
      </c>
      <c s="33" t="s">
        <v>195</v>
      </c>
      <c s="34">
        <v>1.533</v>
      </c>
      <c s="35">
        <v>668</v>
      </c>
      <c s="35">
        <f>ROUND(ROUND(H38,2)*ROUND(G38,3),2)</f>
      </c>
      <c s="33" t="s">
        <v>64</v>
      </c>
      <c r="O38">
        <f>(I38*21)/100</f>
      </c>
      <c t="s">
        <v>27</v>
      </c>
    </row>
    <row r="39" spans="1:5" ht="12.75">
      <c r="A39" s="36" t="s">
        <v>55</v>
      </c>
      <c r="E39" s="37" t="s">
        <v>196</v>
      </c>
    </row>
    <row r="40" spans="1:5" ht="12.75">
      <c r="A40" s="40" t="s">
        <v>57</v>
      </c>
      <c r="E40" s="39" t="s">
        <v>197</v>
      </c>
    </row>
    <row r="41" spans="1:16" ht="12.75">
      <c r="A41" s="26" t="s">
        <v>50</v>
      </c>
      <c s="31" t="s">
        <v>46</v>
      </c>
      <c s="31" t="s">
        <v>198</v>
      </c>
      <c s="26" t="s">
        <v>52</v>
      </c>
      <c s="32" t="s">
        <v>199</v>
      </c>
      <c s="33" t="s">
        <v>195</v>
      </c>
      <c s="34">
        <v>2.076</v>
      </c>
      <c s="35">
        <v>63</v>
      </c>
      <c s="35">
        <f>ROUND(ROUND(H41,2)*ROUND(G41,3),2)</f>
      </c>
      <c s="33" t="s">
        <v>64</v>
      </c>
      <c r="O41">
        <f>(I41*21)/100</f>
      </c>
      <c t="s">
        <v>27</v>
      </c>
    </row>
    <row r="42" spans="1:5" ht="38.25">
      <c r="A42" s="36" t="s">
        <v>55</v>
      </c>
      <c r="E42" s="37" t="s">
        <v>200</v>
      </c>
    </row>
    <row r="43" spans="1:5" ht="12.75">
      <c r="A43" s="40" t="s">
        <v>57</v>
      </c>
      <c r="E43" s="39" t="s">
        <v>201</v>
      </c>
    </row>
    <row r="44" spans="1:16" ht="12.75">
      <c r="A44" s="26" t="s">
        <v>50</v>
      </c>
      <c s="31" t="s">
        <v>92</v>
      </c>
      <c s="31" t="s">
        <v>202</v>
      </c>
      <c s="26" t="s">
        <v>52</v>
      </c>
      <c s="32" t="s">
        <v>203</v>
      </c>
      <c s="33" t="s">
        <v>195</v>
      </c>
      <c s="34">
        <v>6.663</v>
      </c>
      <c s="35">
        <v>465</v>
      </c>
      <c s="35">
        <f>ROUND(ROUND(H44,2)*ROUND(G44,3),2)</f>
      </c>
      <c s="33" t="s">
        <v>64</v>
      </c>
      <c r="O44">
        <f>(I44*21)/100</f>
      </c>
      <c t="s">
        <v>27</v>
      </c>
    </row>
    <row r="45" spans="1:5" ht="25.5">
      <c r="A45" s="36" t="s">
        <v>55</v>
      </c>
      <c r="E45" s="37" t="s">
        <v>204</v>
      </c>
    </row>
    <row r="46" spans="1:5" ht="76.5">
      <c r="A46" s="40" t="s">
        <v>57</v>
      </c>
      <c r="E46" s="39" t="s">
        <v>205</v>
      </c>
    </row>
    <row r="47" spans="1:16" ht="12.75">
      <c r="A47" s="26" t="s">
        <v>50</v>
      </c>
      <c s="31" t="s">
        <v>96</v>
      </c>
      <c s="31" t="s">
        <v>206</v>
      </c>
      <c s="26" t="s">
        <v>52</v>
      </c>
      <c s="32" t="s">
        <v>207</v>
      </c>
      <c s="33" t="s">
        <v>195</v>
      </c>
      <c s="34">
        <v>4.445</v>
      </c>
      <c s="35">
        <v>458</v>
      </c>
      <c s="35">
        <f>ROUND(ROUND(H47,2)*ROUND(G47,3),2)</f>
      </c>
      <c s="33" t="s">
        <v>64</v>
      </c>
      <c r="O47">
        <f>(I47*21)/100</f>
      </c>
      <c t="s">
        <v>27</v>
      </c>
    </row>
    <row r="48" spans="1:5" ht="38.25">
      <c r="A48" s="36" t="s">
        <v>55</v>
      </c>
      <c r="E48" s="37" t="s">
        <v>208</v>
      </c>
    </row>
    <row r="49" spans="1:5" ht="76.5">
      <c r="A49" s="40" t="s">
        <v>57</v>
      </c>
      <c r="E49" s="39" t="s">
        <v>209</v>
      </c>
    </row>
    <row r="50" spans="1:16" ht="12.75">
      <c r="A50" s="26" t="s">
        <v>50</v>
      </c>
      <c s="31" t="s">
        <v>98</v>
      </c>
      <c s="31" t="s">
        <v>210</v>
      </c>
      <c s="26" t="s">
        <v>52</v>
      </c>
      <c s="32" t="s">
        <v>211</v>
      </c>
      <c s="33" t="s">
        <v>195</v>
      </c>
      <c s="34">
        <v>1.281</v>
      </c>
      <c s="35">
        <v>470</v>
      </c>
      <c s="35">
        <f>ROUND(ROUND(H50,2)*ROUND(G50,3),2)</f>
      </c>
      <c s="33" t="s">
        <v>64</v>
      </c>
      <c r="O50">
        <f>(I50*21)/100</f>
      </c>
      <c t="s">
        <v>27</v>
      </c>
    </row>
    <row r="51" spans="1:5" ht="25.5">
      <c r="A51" s="36" t="s">
        <v>55</v>
      </c>
      <c r="E51" s="37" t="s">
        <v>212</v>
      </c>
    </row>
    <row r="52" spans="1:5" ht="12.75">
      <c r="A52" s="40" t="s">
        <v>57</v>
      </c>
      <c r="E52" s="39" t="s">
        <v>213</v>
      </c>
    </row>
    <row r="53" spans="1:16" ht="12.75">
      <c r="A53" s="26" t="s">
        <v>50</v>
      </c>
      <c s="31" t="s">
        <v>101</v>
      </c>
      <c s="31" t="s">
        <v>214</v>
      </c>
      <c s="26" t="s">
        <v>52</v>
      </c>
      <c s="32" t="s">
        <v>215</v>
      </c>
      <c s="33" t="s">
        <v>195</v>
      </c>
      <c s="34">
        <v>29.137</v>
      </c>
      <c s="35">
        <v>569</v>
      </c>
      <c s="35">
        <f>ROUND(ROUND(H53,2)*ROUND(G53,3),2)</f>
      </c>
      <c s="33" t="s">
        <v>64</v>
      </c>
      <c r="O53">
        <f>(I53*21)/100</f>
      </c>
      <c t="s">
        <v>27</v>
      </c>
    </row>
    <row r="54" spans="1:5" ht="25.5">
      <c r="A54" s="36" t="s">
        <v>55</v>
      </c>
      <c r="E54" s="37" t="s">
        <v>216</v>
      </c>
    </row>
    <row r="55" spans="1:5" ht="204">
      <c r="A55" s="40" t="s">
        <v>57</v>
      </c>
      <c r="E55" s="39" t="s">
        <v>217</v>
      </c>
    </row>
    <row r="56" spans="1:16" ht="12.75">
      <c r="A56" s="26" t="s">
        <v>50</v>
      </c>
      <c s="31" t="s">
        <v>104</v>
      </c>
      <c s="31" t="s">
        <v>218</v>
      </c>
      <c s="26" t="s">
        <v>52</v>
      </c>
      <c s="32" t="s">
        <v>219</v>
      </c>
      <c s="33" t="s">
        <v>195</v>
      </c>
      <c s="34">
        <v>41.526</v>
      </c>
      <c s="35">
        <v>19.4</v>
      </c>
      <c s="35">
        <f>ROUND(ROUND(H56,2)*ROUND(G56,3),2)</f>
      </c>
      <c s="33" t="s">
        <v>64</v>
      </c>
      <c r="O56">
        <f>(I56*21)/100</f>
      </c>
      <c t="s">
        <v>27</v>
      </c>
    </row>
    <row r="57" spans="1:5" ht="12.75">
      <c r="A57" s="36" t="s">
        <v>55</v>
      </c>
      <c r="E57" s="37" t="s">
        <v>220</v>
      </c>
    </row>
    <row r="58" spans="1:5" ht="25.5">
      <c r="A58" s="40" t="s">
        <v>57</v>
      </c>
      <c r="E58" s="39" t="s">
        <v>221</v>
      </c>
    </row>
    <row r="59" spans="1:16" ht="12.75">
      <c r="A59" s="26" t="s">
        <v>50</v>
      </c>
      <c s="31" t="s">
        <v>108</v>
      </c>
      <c s="31" t="s">
        <v>222</v>
      </c>
      <c s="26" t="s">
        <v>52</v>
      </c>
      <c s="32" t="s">
        <v>223</v>
      </c>
      <c s="33" t="s">
        <v>195</v>
      </c>
      <c s="34">
        <v>3.114</v>
      </c>
      <c s="35">
        <v>639</v>
      </c>
      <c s="35">
        <f>ROUND(ROUND(H59,2)*ROUND(G59,3),2)</f>
      </c>
      <c s="33" t="s">
        <v>64</v>
      </c>
      <c r="O59">
        <f>(I59*21)/100</f>
      </c>
      <c t="s">
        <v>27</v>
      </c>
    </row>
    <row r="60" spans="1:5" ht="25.5">
      <c r="A60" s="36" t="s">
        <v>55</v>
      </c>
      <c r="E60" s="37" t="s">
        <v>224</v>
      </c>
    </row>
    <row r="61" spans="1:5" ht="12.75">
      <c r="A61" s="40" t="s">
        <v>57</v>
      </c>
      <c r="E61" s="39" t="s">
        <v>225</v>
      </c>
    </row>
    <row r="62" spans="1:16" ht="12.75">
      <c r="A62" s="26" t="s">
        <v>50</v>
      </c>
      <c s="31" t="s">
        <v>112</v>
      </c>
      <c s="31" t="s">
        <v>226</v>
      </c>
      <c s="26" t="s">
        <v>52</v>
      </c>
      <c s="32" t="s">
        <v>227</v>
      </c>
      <c s="33" t="s">
        <v>195</v>
      </c>
      <c s="34">
        <v>1.08</v>
      </c>
      <c s="35">
        <v>738</v>
      </c>
      <c s="35">
        <f>ROUND(ROUND(H62,2)*ROUND(G62,3),2)</f>
      </c>
      <c s="33" t="s">
        <v>64</v>
      </c>
      <c r="O62">
        <f>(I62*21)/100</f>
      </c>
      <c t="s">
        <v>27</v>
      </c>
    </row>
    <row r="63" spans="1:5" ht="38.25">
      <c r="A63" s="36" t="s">
        <v>55</v>
      </c>
      <c r="E63" s="37" t="s">
        <v>228</v>
      </c>
    </row>
    <row r="64" spans="1:5" ht="12.75">
      <c r="A64" s="40" t="s">
        <v>57</v>
      </c>
      <c r="E64" s="39" t="s">
        <v>229</v>
      </c>
    </row>
    <row r="65" spans="1:16" ht="12.75">
      <c r="A65" s="26" t="s">
        <v>50</v>
      </c>
      <c s="31" t="s">
        <v>116</v>
      </c>
      <c s="31" t="s">
        <v>230</v>
      </c>
      <c s="26" t="s">
        <v>83</v>
      </c>
      <c s="32" t="s">
        <v>231</v>
      </c>
      <c s="33" t="s">
        <v>195</v>
      </c>
      <c s="34">
        <v>0.739</v>
      </c>
      <c s="35">
        <v>887</v>
      </c>
      <c s="35">
        <f>ROUND(ROUND(H65,2)*ROUND(G65,3),2)</f>
      </c>
      <c s="33" t="s">
        <v>64</v>
      </c>
      <c r="O65">
        <f>(I65*21)/100</f>
      </c>
      <c t="s">
        <v>27</v>
      </c>
    </row>
    <row r="66" spans="1:5" ht="38.25">
      <c r="A66" s="36" t="s">
        <v>55</v>
      </c>
      <c r="E66" s="37" t="s">
        <v>232</v>
      </c>
    </row>
    <row r="67" spans="1:5" ht="12.75">
      <c r="A67" s="40" t="s">
        <v>57</v>
      </c>
      <c r="E67" s="39" t="s">
        <v>233</v>
      </c>
    </row>
    <row r="68" spans="1:16" ht="12.75">
      <c r="A68" s="26" t="s">
        <v>50</v>
      </c>
      <c s="31" t="s">
        <v>120</v>
      </c>
      <c s="31" t="s">
        <v>230</v>
      </c>
      <c s="26" t="s">
        <v>86</v>
      </c>
      <c s="32" t="s">
        <v>231</v>
      </c>
      <c s="33" t="s">
        <v>195</v>
      </c>
      <c s="34">
        <v>2.033</v>
      </c>
      <c s="35">
        <v>887</v>
      </c>
      <c s="35">
        <f>ROUND(ROUND(H68,2)*ROUND(G68,3),2)</f>
      </c>
      <c s="33" t="s">
        <v>64</v>
      </c>
      <c r="O68">
        <f>(I68*21)/100</f>
      </c>
      <c t="s">
        <v>27</v>
      </c>
    </row>
    <row r="69" spans="1:5" ht="12.75">
      <c r="A69" s="36" t="s">
        <v>55</v>
      </c>
      <c r="E69" s="37" t="s">
        <v>234</v>
      </c>
    </row>
    <row r="70" spans="1:5" ht="12.75">
      <c r="A70" s="40" t="s">
        <v>57</v>
      </c>
      <c r="E70" s="39" t="s">
        <v>235</v>
      </c>
    </row>
    <row r="71" spans="1:16" ht="12.75">
      <c r="A71" s="26" t="s">
        <v>50</v>
      </c>
      <c s="31" t="s">
        <v>124</v>
      </c>
      <c s="31" t="s">
        <v>236</v>
      </c>
      <c s="26" t="s">
        <v>52</v>
      </c>
      <c s="32" t="s">
        <v>237</v>
      </c>
      <c s="33" t="s">
        <v>149</v>
      </c>
      <c s="34">
        <v>10.38</v>
      </c>
      <c s="35">
        <v>71</v>
      </c>
      <c s="35">
        <f>ROUND(ROUND(H71,2)*ROUND(G71,3),2)</f>
      </c>
      <c s="33" t="s">
        <v>64</v>
      </c>
      <c r="O71">
        <f>(I71*21)/100</f>
      </c>
      <c t="s">
        <v>27</v>
      </c>
    </row>
    <row r="72" spans="1:5" ht="38.25">
      <c r="A72" s="36" t="s">
        <v>55</v>
      </c>
      <c r="E72" s="37" t="s">
        <v>238</v>
      </c>
    </row>
    <row r="73" spans="1:5" ht="12.75">
      <c r="A73" s="40" t="s">
        <v>57</v>
      </c>
      <c r="E73" s="39" t="s">
        <v>239</v>
      </c>
    </row>
    <row r="74" spans="1:16" ht="12.75">
      <c r="A74" s="26" t="s">
        <v>50</v>
      </c>
      <c s="31" t="s">
        <v>128</v>
      </c>
      <c s="31" t="s">
        <v>240</v>
      </c>
      <c s="26" t="s">
        <v>52</v>
      </c>
      <c s="32" t="s">
        <v>241</v>
      </c>
      <c s="33" t="s">
        <v>149</v>
      </c>
      <c s="34">
        <v>15.329</v>
      </c>
      <c s="35">
        <v>16.2</v>
      </c>
      <c s="35">
        <f>ROUND(ROUND(H74,2)*ROUND(G74,3),2)</f>
      </c>
      <c s="33" t="s">
        <v>64</v>
      </c>
      <c r="O74">
        <f>(I74*21)/100</f>
      </c>
      <c t="s">
        <v>27</v>
      </c>
    </row>
    <row r="75" spans="1:5" ht="25.5">
      <c r="A75" s="36" t="s">
        <v>55</v>
      </c>
      <c r="E75" s="37" t="s">
        <v>242</v>
      </c>
    </row>
    <row r="76" spans="1:5" ht="12.75">
      <c r="A76" s="40" t="s">
        <v>57</v>
      </c>
      <c r="E76" s="39" t="s">
        <v>243</v>
      </c>
    </row>
    <row r="77" spans="1:16" ht="12.75">
      <c r="A77" s="26" t="s">
        <v>50</v>
      </c>
      <c s="31" t="s">
        <v>132</v>
      </c>
      <c s="31" t="s">
        <v>244</v>
      </c>
      <c s="26" t="s">
        <v>52</v>
      </c>
      <c s="32" t="s">
        <v>245</v>
      </c>
      <c s="33" t="s">
        <v>149</v>
      </c>
      <c s="34">
        <v>10.38</v>
      </c>
      <c s="35">
        <v>53</v>
      </c>
      <c s="35">
        <f>ROUND(ROUND(H77,2)*ROUND(G77,3),2)</f>
      </c>
      <c s="33" t="s">
        <v>64</v>
      </c>
      <c r="O77">
        <f>(I77*21)/100</f>
      </c>
      <c t="s">
        <v>27</v>
      </c>
    </row>
    <row r="78" spans="1:5" ht="25.5">
      <c r="A78" s="36" t="s">
        <v>55</v>
      </c>
      <c r="E78" s="37" t="s">
        <v>246</v>
      </c>
    </row>
    <row r="79" spans="1:5" ht="12.75">
      <c r="A79" s="40" t="s">
        <v>57</v>
      </c>
      <c r="E79" s="39" t="s">
        <v>239</v>
      </c>
    </row>
    <row r="80" spans="1:16" ht="12.75">
      <c r="A80" s="26" t="s">
        <v>50</v>
      </c>
      <c s="31" t="s">
        <v>137</v>
      </c>
      <c s="31" t="s">
        <v>247</v>
      </c>
      <c s="26" t="s">
        <v>52</v>
      </c>
      <c s="32" t="s">
        <v>248</v>
      </c>
      <c s="33" t="s">
        <v>149</v>
      </c>
      <c s="34">
        <v>10.38</v>
      </c>
      <c s="35">
        <v>21</v>
      </c>
      <c s="35">
        <f>ROUND(ROUND(H80,2)*ROUND(G80,3),2)</f>
      </c>
      <c s="33" t="s">
        <v>64</v>
      </c>
      <c r="O80">
        <f>(I80*21)/100</f>
      </c>
      <c t="s">
        <v>27</v>
      </c>
    </row>
    <row r="81" spans="1:5" ht="25.5">
      <c r="A81" s="36" t="s">
        <v>55</v>
      </c>
      <c r="E81" s="37" t="s">
        <v>249</v>
      </c>
    </row>
    <row r="82" spans="1:5" ht="12.75">
      <c r="A82" s="40" t="s">
        <v>57</v>
      </c>
      <c r="E82" s="39" t="s">
        <v>239</v>
      </c>
    </row>
    <row r="83" spans="1:16" ht="12.75">
      <c r="A83" s="26" t="s">
        <v>50</v>
      </c>
      <c s="31" t="s">
        <v>141</v>
      </c>
      <c s="31" t="s">
        <v>250</v>
      </c>
      <c s="26" t="s">
        <v>71</v>
      </c>
      <c s="32" t="s">
        <v>251</v>
      </c>
      <c s="33" t="s">
        <v>149</v>
      </c>
      <c s="34">
        <v>16</v>
      </c>
      <c s="35">
        <v>334</v>
      </c>
      <c s="35">
        <f>ROUND(ROUND(H83,2)*ROUND(G83,3),2)</f>
      </c>
      <c s="33" t="s">
        <v>64</v>
      </c>
      <c r="O83">
        <f>(I83*21)/100</f>
      </c>
      <c t="s">
        <v>27</v>
      </c>
    </row>
    <row r="84" spans="1:5" ht="12.75">
      <c r="A84" s="36" t="s">
        <v>55</v>
      </c>
      <c r="E84" s="37" t="s">
        <v>52</v>
      </c>
    </row>
    <row r="85" spans="1:5" ht="12.75">
      <c r="A85" s="38" t="s">
        <v>57</v>
      </c>
      <c r="E85" s="39" t="s">
        <v>252</v>
      </c>
    </row>
    <row r="86" spans="1:18" ht="12.75" customHeight="1">
      <c r="A86" s="6" t="s">
        <v>48</v>
      </c>
      <c s="6"/>
      <c s="42" t="s">
        <v>27</v>
      </c>
      <c s="6"/>
      <c s="29" t="s">
        <v>253</v>
      </c>
      <c s="6"/>
      <c s="6"/>
      <c s="6"/>
      <c s="43">
        <f>0+Q86</f>
      </c>
      <c s="6"/>
      <c r="O86">
        <f>0+R86</f>
      </c>
      <c r="Q86">
        <f>0+I87+I90+I93+I96+I99+I102</f>
      </c>
      <c>
        <f>0+O87+O90+O93+O96+O99+O102</f>
      </c>
    </row>
    <row r="87" spans="1:16" ht="12.75">
      <c r="A87" s="26" t="s">
        <v>50</v>
      </c>
      <c s="31" t="s">
        <v>146</v>
      </c>
      <c s="31" t="s">
        <v>254</v>
      </c>
      <c s="26" t="s">
        <v>52</v>
      </c>
      <c s="32" t="s">
        <v>255</v>
      </c>
      <c s="33" t="s">
        <v>149</v>
      </c>
      <c s="34">
        <v>26.032</v>
      </c>
      <c s="35">
        <v>80</v>
      </c>
      <c s="35">
        <f>ROUND(ROUND(H87,2)*ROUND(G87,3),2)</f>
      </c>
      <c s="33" t="s">
        <v>64</v>
      </c>
      <c r="O87">
        <f>(I87*21)/100</f>
      </c>
      <c t="s">
        <v>27</v>
      </c>
    </row>
    <row r="88" spans="1:5" ht="25.5">
      <c r="A88" s="36" t="s">
        <v>55</v>
      </c>
      <c r="E88" s="37" t="s">
        <v>256</v>
      </c>
    </row>
    <row r="89" spans="1:5" ht="409.5">
      <c r="A89" s="40" t="s">
        <v>57</v>
      </c>
      <c r="E89" s="39" t="s">
        <v>257</v>
      </c>
    </row>
    <row r="90" spans="1:16" ht="12.75">
      <c r="A90" s="26" t="s">
        <v>50</v>
      </c>
      <c s="31" t="s">
        <v>258</v>
      </c>
      <c s="31" t="s">
        <v>259</v>
      </c>
      <c s="26" t="s">
        <v>52</v>
      </c>
      <c s="32" t="s">
        <v>260</v>
      </c>
      <c s="33" t="s">
        <v>149</v>
      </c>
      <c s="34">
        <v>5.358</v>
      </c>
      <c s="35">
        <v>9500</v>
      </c>
      <c s="35">
        <f>ROUND(ROUND(H90,2)*ROUND(G90,3),2)</f>
      </c>
      <c s="33"/>
      <c r="O90">
        <f>(I90*21)/100</f>
      </c>
      <c t="s">
        <v>27</v>
      </c>
    </row>
    <row r="91" spans="1:5" ht="63.75">
      <c r="A91" s="36" t="s">
        <v>55</v>
      </c>
      <c r="E91" s="37" t="s">
        <v>261</v>
      </c>
    </row>
    <row r="92" spans="1:5" ht="12.75">
      <c r="A92" s="40" t="s">
        <v>57</v>
      </c>
      <c r="E92" s="39" t="s">
        <v>262</v>
      </c>
    </row>
    <row r="93" spans="1:16" ht="12.75">
      <c r="A93" s="26" t="s">
        <v>50</v>
      </c>
      <c s="31" t="s">
        <v>263</v>
      </c>
      <c s="31" t="s">
        <v>264</v>
      </c>
      <c s="26" t="s">
        <v>79</v>
      </c>
      <c s="32" t="s">
        <v>265</v>
      </c>
      <c s="33" t="s">
        <v>266</v>
      </c>
      <c s="34">
        <v>44.16</v>
      </c>
      <c s="35">
        <v>2480</v>
      </c>
      <c s="35">
        <f>ROUND(ROUND(H93,2)*ROUND(G93,3),2)</f>
      </c>
      <c s="33" t="s">
        <v>64</v>
      </c>
      <c r="O93">
        <f>(I93*21)/100</f>
      </c>
      <c t="s">
        <v>27</v>
      </c>
    </row>
    <row r="94" spans="1:5" ht="114.75">
      <c r="A94" s="36" t="s">
        <v>55</v>
      </c>
      <c r="E94" s="37" t="s">
        <v>267</v>
      </c>
    </row>
    <row r="95" spans="1:5" ht="114.75">
      <c r="A95" s="40" t="s">
        <v>57</v>
      </c>
      <c r="E95" s="39" t="s">
        <v>268</v>
      </c>
    </row>
    <row r="96" spans="1:16" ht="12.75">
      <c r="A96" s="26" t="s">
        <v>50</v>
      </c>
      <c s="31" t="s">
        <v>269</v>
      </c>
      <c s="31" t="s">
        <v>270</v>
      </c>
      <c s="26" t="s">
        <v>52</v>
      </c>
      <c s="32" t="s">
        <v>271</v>
      </c>
      <c s="33" t="s">
        <v>266</v>
      </c>
      <c s="34">
        <v>9.03</v>
      </c>
      <c s="35">
        <v>2060</v>
      </c>
      <c s="35">
        <f>ROUND(ROUND(H96,2)*ROUND(G96,3),2)</f>
      </c>
      <c s="33" t="s">
        <v>64</v>
      </c>
      <c r="O96">
        <f>(I96*21)/100</f>
      </c>
      <c t="s">
        <v>27</v>
      </c>
    </row>
    <row r="97" spans="1:5" ht="25.5">
      <c r="A97" s="36" t="s">
        <v>55</v>
      </c>
      <c r="E97" s="37" t="s">
        <v>272</v>
      </c>
    </row>
    <row r="98" spans="1:5" ht="76.5">
      <c r="A98" s="40" t="s">
        <v>57</v>
      </c>
      <c r="E98" s="39" t="s">
        <v>273</v>
      </c>
    </row>
    <row r="99" spans="1:16" ht="12.75">
      <c r="A99" s="26" t="s">
        <v>50</v>
      </c>
      <c s="31" t="s">
        <v>274</v>
      </c>
      <c s="31" t="s">
        <v>275</v>
      </c>
      <c s="26" t="s">
        <v>52</v>
      </c>
      <c s="32" t="s">
        <v>276</v>
      </c>
      <c s="33" t="s">
        <v>266</v>
      </c>
      <c s="34">
        <v>9.44</v>
      </c>
      <c s="35">
        <v>2910</v>
      </c>
      <c s="35">
        <f>ROUND(ROUND(H99,2)*ROUND(G99,3),2)</f>
      </c>
      <c s="33" t="s">
        <v>64</v>
      </c>
      <c r="O99">
        <f>(I99*21)/100</f>
      </c>
      <c t="s">
        <v>27</v>
      </c>
    </row>
    <row r="100" spans="1:5" ht="25.5">
      <c r="A100" s="36" t="s">
        <v>55</v>
      </c>
      <c r="E100" s="37" t="s">
        <v>277</v>
      </c>
    </row>
    <row r="101" spans="1:5" ht="76.5">
      <c r="A101" s="40" t="s">
        <v>57</v>
      </c>
      <c r="E101" s="39" t="s">
        <v>278</v>
      </c>
    </row>
    <row r="102" spans="1:16" ht="12.75">
      <c r="A102" s="26" t="s">
        <v>50</v>
      </c>
      <c s="31" t="s">
        <v>279</v>
      </c>
      <c s="31" t="s">
        <v>280</v>
      </c>
      <c s="26" t="s">
        <v>79</v>
      </c>
      <c s="32" t="s">
        <v>281</v>
      </c>
      <c s="33" t="s">
        <v>266</v>
      </c>
      <c s="34">
        <v>21.13</v>
      </c>
      <c s="35">
        <v>5640</v>
      </c>
      <c s="35">
        <f>ROUND(ROUND(H102,2)*ROUND(G102,3),2)</f>
      </c>
      <c s="33" t="s">
        <v>64</v>
      </c>
      <c r="O102">
        <f>(I102*21)/100</f>
      </c>
      <c t="s">
        <v>27</v>
      </c>
    </row>
    <row r="103" spans="1:5" ht="25.5">
      <c r="A103" s="36" t="s">
        <v>55</v>
      </c>
      <c r="E103" s="37" t="s">
        <v>282</v>
      </c>
    </row>
    <row r="104" spans="1:5" ht="76.5">
      <c r="A104" s="38" t="s">
        <v>57</v>
      </c>
      <c r="E104" s="39" t="s">
        <v>283</v>
      </c>
    </row>
    <row r="105" spans="1:18" ht="12.75" customHeight="1">
      <c r="A105" s="6" t="s">
        <v>48</v>
      </c>
      <c s="6"/>
      <c s="42" t="s">
        <v>26</v>
      </c>
      <c s="6"/>
      <c s="29" t="s">
        <v>284</v>
      </c>
      <c s="6"/>
      <c s="6"/>
      <c s="6"/>
      <c s="43">
        <f>0+Q105</f>
      </c>
      <c s="6"/>
      <c r="O105">
        <f>0+R105</f>
      </c>
      <c r="Q105">
        <f>0+I106+I109</f>
      </c>
      <c>
        <f>0+O106+O109</f>
      </c>
    </row>
    <row r="106" spans="1:16" ht="12.75">
      <c r="A106" s="26" t="s">
        <v>50</v>
      </c>
      <c s="31" t="s">
        <v>285</v>
      </c>
      <c s="31" t="s">
        <v>286</v>
      </c>
      <c s="26" t="s">
        <v>52</v>
      </c>
      <c s="32" t="s">
        <v>287</v>
      </c>
      <c s="33" t="s">
        <v>195</v>
      </c>
      <c s="34">
        <v>6.391</v>
      </c>
      <c s="35">
        <v>7020</v>
      </c>
      <c s="35">
        <f>ROUND(ROUND(H106,2)*ROUND(G106,3),2)</f>
      </c>
      <c s="33" t="s">
        <v>64</v>
      </c>
      <c r="O106">
        <f>(I106*21)/100</f>
      </c>
      <c t="s">
        <v>27</v>
      </c>
    </row>
    <row r="107" spans="1:5" ht="63.75">
      <c r="A107" s="36" t="s">
        <v>55</v>
      </c>
      <c r="E107" s="37" t="s">
        <v>288</v>
      </c>
    </row>
    <row r="108" spans="1:5" ht="267.75">
      <c r="A108" s="40" t="s">
        <v>57</v>
      </c>
      <c r="E108" s="39" t="s">
        <v>289</v>
      </c>
    </row>
    <row r="109" spans="1:16" ht="12.75">
      <c r="A109" s="26" t="s">
        <v>50</v>
      </c>
      <c s="31" t="s">
        <v>290</v>
      </c>
      <c s="31" t="s">
        <v>291</v>
      </c>
      <c s="26" t="s">
        <v>52</v>
      </c>
      <c s="32" t="s">
        <v>292</v>
      </c>
      <c s="33" t="s">
        <v>157</v>
      </c>
      <c s="34">
        <v>1.406</v>
      </c>
      <c s="35">
        <v>33600</v>
      </c>
      <c s="35">
        <f>ROUND(ROUND(H109,2)*ROUND(G109,3),2)</f>
      </c>
      <c s="33" t="s">
        <v>64</v>
      </c>
      <c r="O109">
        <f>(I109*21)/100</f>
      </c>
      <c t="s">
        <v>27</v>
      </c>
    </row>
    <row r="110" spans="1:5" ht="12.75">
      <c r="A110" s="36" t="s">
        <v>55</v>
      </c>
      <c r="E110" s="37" t="s">
        <v>293</v>
      </c>
    </row>
    <row r="111" spans="1:5" ht="12.75">
      <c r="A111" s="38" t="s">
        <v>57</v>
      </c>
      <c r="E111" s="39" t="s">
        <v>294</v>
      </c>
    </row>
    <row r="112" spans="1:18" ht="12.75" customHeight="1">
      <c r="A112" s="6" t="s">
        <v>48</v>
      </c>
      <c s="6"/>
      <c s="42" t="s">
        <v>35</v>
      </c>
      <c s="6"/>
      <c s="29" t="s">
        <v>295</v>
      </c>
      <c s="6"/>
      <c s="6"/>
      <c s="6"/>
      <c s="43">
        <f>0+Q112</f>
      </c>
      <c s="6"/>
      <c r="O112">
        <f>0+R112</f>
      </c>
      <c r="Q112">
        <f>0+I113+I116+I119+I122</f>
      </c>
      <c>
        <f>0+O113+O116+O119+O122</f>
      </c>
    </row>
    <row r="113" spans="1:16" ht="12.75">
      <c r="A113" s="26" t="s">
        <v>50</v>
      </c>
      <c s="31" t="s">
        <v>296</v>
      </c>
      <c s="31" t="s">
        <v>297</v>
      </c>
      <c s="26" t="s">
        <v>52</v>
      </c>
      <c s="32" t="s">
        <v>298</v>
      </c>
      <c s="33" t="s">
        <v>149</v>
      </c>
      <c s="34">
        <v>34.25</v>
      </c>
      <c s="35">
        <v>45000</v>
      </c>
      <c s="35">
        <f>ROUND(ROUND(H113,2)*ROUND(G113,3),2)</f>
      </c>
      <c s="33"/>
      <c r="O113">
        <f>(I113*21)/100</f>
      </c>
      <c t="s">
        <v>27</v>
      </c>
    </row>
    <row r="114" spans="1:5" ht="242.25">
      <c r="A114" s="36" t="s">
        <v>55</v>
      </c>
      <c r="E114" s="37" t="s">
        <v>299</v>
      </c>
    </row>
    <row r="115" spans="1:5" ht="12.75">
      <c r="A115" s="40" t="s">
        <v>57</v>
      </c>
      <c r="E115" s="39" t="s">
        <v>300</v>
      </c>
    </row>
    <row r="116" spans="1:16" ht="12.75">
      <c r="A116" s="26" t="s">
        <v>50</v>
      </c>
      <c s="31" t="s">
        <v>301</v>
      </c>
      <c s="31" t="s">
        <v>302</v>
      </c>
      <c s="26" t="s">
        <v>52</v>
      </c>
      <c s="32" t="s">
        <v>303</v>
      </c>
      <c s="33" t="s">
        <v>149</v>
      </c>
      <c s="34">
        <v>0.48</v>
      </c>
      <c s="35">
        <v>319</v>
      </c>
      <c s="35">
        <f>ROUND(ROUND(H116,2)*ROUND(G116,3),2)</f>
      </c>
      <c s="33" t="s">
        <v>64</v>
      </c>
      <c r="O116">
        <f>(I116*21)/100</f>
      </c>
      <c t="s">
        <v>27</v>
      </c>
    </row>
    <row r="117" spans="1:5" ht="38.25">
      <c r="A117" s="36" t="s">
        <v>55</v>
      </c>
      <c r="E117" s="37" t="s">
        <v>304</v>
      </c>
    </row>
    <row r="118" spans="1:5" ht="12.75">
      <c r="A118" s="40" t="s">
        <v>57</v>
      </c>
      <c r="E118" s="39" t="s">
        <v>305</v>
      </c>
    </row>
    <row r="119" spans="1:16" ht="12.75">
      <c r="A119" s="26" t="s">
        <v>50</v>
      </c>
      <c s="31" t="s">
        <v>306</v>
      </c>
      <c s="31" t="s">
        <v>307</v>
      </c>
      <c s="26" t="s">
        <v>52</v>
      </c>
      <c s="32" t="s">
        <v>308</v>
      </c>
      <c s="33" t="s">
        <v>195</v>
      </c>
      <c s="34">
        <v>0.376</v>
      </c>
      <c s="35">
        <v>3470</v>
      </c>
      <c s="35">
        <f>ROUND(ROUND(H119,2)*ROUND(G119,3),2)</f>
      </c>
      <c s="33" t="s">
        <v>64</v>
      </c>
      <c r="O119">
        <f>(I119*21)/100</f>
      </c>
      <c t="s">
        <v>27</v>
      </c>
    </row>
    <row r="120" spans="1:5" ht="38.25">
      <c r="A120" s="36" t="s">
        <v>55</v>
      </c>
      <c r="E120" s="37" t="s">
        <v>309</v>
      </c>
    </row>
    <row r="121" spans="1:5" ht="76.5">
      <c r="A121" s="40" t="s">
        <v>57</v>
      </c>
      <c r="E121" s="39" t="s">
        <v>310</v>
      </c>
    </row>
    <row r="122" spans="1:16" ht="12.75">
      <c r="A122" s="26" t="s">
        <v>50</v>
      </c>
      <c s="31" t="s">
        <v>311</v>
      </c>
      <c s="31" t="s">
        <v>312</v>
      </c>
      <c s="26" t="s">
        <v>52</v>
      </c>
      <c s="32" t="s">
        <v>313</v>
      </c>
      <c s="33" t="s">
        <v>195</v>
      </c>
      <c s="34">
        <v>8.615</v>
      </c>
      <c s="35">
        <v>902</v>
      </c>
      <c s="35">
        <f>ROUND(ROUND(H122,2)*ROUND(G122,3),2)</f>
      </c>
      <c s="33" t="s">
        <v>64</v>
      </c>
      <c r="O122">
        <f>(I122*21)/100</f>
      </c>
      <c t="s">
        <v>27</v>
      </c>
    </row>
    <row r="123" spans="1:5" ht="38.25">
      <c r="A123" s="36" t="s">
        <v>55</v>
      </c>
      <c r="E123" s="37" t="s">
        <v>314</v>
      </c>
    </row>
    <row r="124" spans="1:5" ht="12.75">
      <c r="A124" s="38" t="s">
        <v>57</v>
      </c>
      <c r="E124" s="39" t="s">
        <v>315</v>
      </c>
    </row>
    <row r="125" spans="1:18" ht="12.75" customHeight="1">
      <c r="A125" s="6" t="s">
        <v>48</v>
      </c>
      <c s="6"/>
      <c s="42" t="s">
        <v>37</v>
      </c>
      <c s="6"/>
      <c s="29" t="s">
        <v>316</v>
      </c>
      <c s="6"/>
      <c s="6"/>
      <c s="6"/>
      <c s="43">
        <f>0+Q125</f>
      </c>
      <c s="6"/>
      <c r="O125">
        <f>0+R125</f>
      </c>
      <c r="Q125">
        <f>0+I126+I129+I132+I135</f>
      </c>
      <c>
        <f>0+O126+O129+O132+O135</f>
      </c>
    </row>
    <row r="126" spans="1:16" ht="12.75">
      <c r="A126" s="26" t="s">
        <v>50</v>
      </c>
      <c s="31" t="s">
        <v>317</v>
      </c>
      <c s="31" t="s">
        <v>318</v>
      </c>
      <c s="26" t="s">
        <v>52</v>
      </c>
      <c s="32" t="s">
        <v>319</v>
      </c>
      <c s="33" t="s">
        <v>149</v>
      </c>
      <c s="34">
        <v>15.329</v>
      </c>
      <c s="35">
        <v>222</v>
      </c>
      <c s="35">
        <f>ROUND(ROUND(H126,2)*ROUND(G126,3),2)</f>
      </c>
      <c s="33" t="s">
        <v>64</v>
      </c>
      <c r="O126">
        <f>(I126*21)/100</f>
      </c>
      <c t="s">
        <v>27</v>
      </c>
    </row>
    <row r="127" spans="1:5" ht="38.25">
      <c r="A127" s="36" t="s">
        <v>55</v>
      </c>
      <c r="E127" s="37" t="s">
        <v>320</v>
      </c>
    </row>
    <row r="128" spans="1:5" ht="12.75">
      <c r="A128" s="40" t="s">
        <v>57</v>
      </c>
      <c r="E128" s="39" t="s">
        <v>243</v>
      </c>
    </row>
    <row r="129" spans="1:16" ht="12.75">
      <c r="A129" s="26" t="s">
        <v>50</v>
      </c>
      <c s="31" t="s">
        <v>321</v>
      </c>
      <c s="31" t="s">
        <v>322</v>
      </c>
      <c s="26" t="s">
        <v>52</v>
      </c>
      <c s="32" t="s">
        <v>323</v>
      </c>
      <c s="33" t="s">
        <v>149</v>
      </c>
      <c s="34">
        <v>7.104</v>
      </c>
      <c s="35">
        <v>1260</v>
      </c>
      <c s="35">
        <f>ROUND(ROUND(H129,2)*ROUND(G129,3),2)</f>
      </c>
      <c s="33" t="s">
        <v>64</v>
      </c>
      <c r="O129">
        <f>(I129*21)/100</f>
      </c>
      <c t="s">
        <v>27</v>
      </c>
    </row>
    <row r="130" spans="1:5" ht="51">
      <c r="A130" s="36" t="s">
        <v>55</v>
      </c>
      <c r="E130" s="37" t="s">
        <v>324</v>
      </c>
    </row>
    <row r="131" spans="1:5" ht="12.75">
      <c r="A131" s="40" t="s">
        <v>57</v>
      </c>
      <c r="E131" s="39" t="s">
        <v>325</v>
      </c>
    </row>
    <row r="132" spans="1:16" ht="12.75">
      <c r="A132" s="26" t="s">
        <v>50</v>
      </c>
      <c s="31" t="s">
        <v>326</v>
      </c>
      <c s="31" t="s">
        <v>327</v>
      </c>
      <c s="26" t="s">
        <v>52</v>
      </c>
      <c s="32" t="s">
        <v>328</v>
      </c>
      <c s="33" t="s">
        <v>149</v>
      </c>
      <c s="34">
        <v>8.225</v>
      </c>
      <c s="35">
        <v>800</v>
      </c>
      <c s="35">
        <f>ROUND(ROUND(H132,2)*ROUND(G132,3),2)</f>
      </c>
      <c s="33" t="s">
        <v>64</v>
      </c>
      <c r="O132">
        <f>(I132*21)/100</f>
      </c>
      <c t="s">
        <v>27</v>
      </c>
    </row>
    <row r="133" spans="1:5" ht="38.25">
      <c r="A133" s="36" t="s">
        <v>55</v>
      </c>
      <c r="E133" s="37" t="s">
        <v>329</v>
      </c>
    </row>
    <row r="134" spans="1:5" ht="12.75">
      <c r="A134" s="40" t="s">
        <v>57</v>
      </c>
      <c r="E134" s="39" t="s">
        <v>330</v>
      </c>
    </row>
    <row r="135" spans="1:16" ht="12.75">
      <c r="A135" s="26" t="s">
        <v>50</v>
      </c>
      <c s="31" t="s">
        <v>331</v>
      </c>
      <c s="31" t="s">
        <v>332</v>
      </c>
      <c s="26" t="s">
        <v>52</v>
      </c>
      <c s="32" t="s">
        <v>333</v>
      </c>
      <c s="33" t="s">
        <v>149</v>
      </c>
      <c s="34">
        <v>10</v>
      </c>
      <c s="35">
        <v>1000</v>
      </c>
      <c s="35">
        <f>ROUND(ROUND(H135,2)*ROUND(G135,3),2)</f>
      </c>
      <c s="33"/>
      <c r="O135">
        <f>(I135*21)/100</f>
      </c>
      <c t="s">
        <v>27</v>
      </c>
    </row>
    <row r="136" spans="1:5" ht="12.75">
      <c r="A136" s="36" t="s">
        <v>55</v>
      </c>
      <c r="E136" s="37" t="s">
        <v>334</v>
      </c>
    </row>
    <row r="137" spans="1:5" ht="12.75">
      <c r="A137" s="38" t="s">
        <v>57</v>
      </c>
      <c r="E137" s="39" t="s">
        <v>335</v>
      </c>
    </row>
    <row r="138" spans="1:18" ht="12.75" customHeight="1">
      <c r="A138" s="6" t="s">
        <v>48</v>
      </c>
      <c s="6"/>
      <c s="42" t="s">
        <v>39</v>
      </c>
      <c s="6"/>
      <c s="29" t="s">
        <v>336</v>
      </c>
      <c s="6"/>
      <c s="6"/>
      <c s="6"/>
      <c s="43">
        <f>0+Q138</f>
      </c>
      <c s="6"/>
      <c r="O138">
        <f>0+R138</f>
      </c>
      <c r="Q138">
        <f>0+I139</f>
      </c>
      <c>
        <f>0+O139</f>
      </c>
    </row>
    <row r="139" spans="1:16" ht="12.75">
      <c r="A139" s="26" t="s">
        <v>50</v>
      </c>
      <c s="31" t="s">
        <v>337</v>
      </c>
      <c s="31" t="s">
        <v>338</v>
      </c>
      <c s="26" t="s">
        <v>71</v>
      </c>
      <c s="32" t="s">
        <v>339</v>
      </c>
      <c s="33" t="s">
        <v>149</v>
      </c>
      <c s="34">
        <v>10</v>
      </c>
      <c s="35">
        <v>356</v>
      </c>
      <c s="35">
        <f>ROUND(ROUND(H139,2)*ROUND(G139,3),2)</f>
      </c>
      <c s="33"/>
      <c r="O139">
        <f>(I139*21)/100</f>
      </c>
      <c t="s">
        <v>27</v>
      </c>
    </row>
    <row r="140" spans="1:5" ht="25.5">
      <c r="A140" s="36" t="s">
        <v>55</v>
      </c>
      <c r="E140" s="37" t="s">
        <v>340</v>
      </c>
    </row>
    <row r="141" spans="1:5" ht="12.75">
      <c r="A141" s="38" t="s">
        <v>57</v>
      </c>
      <c r="E141" s="39" t="s">
        <v>341</v>
      </c>
    </row>
    <row r="142" spans="1:18" ht="12.75" customHeight="1">
      <c r="A142" s="6" t="s">
        <v>48</v>
      </c>
      <c s="6"/>
      <c s="42" t="s">
        <v>73</v>
      </c>
      <c s="6"/>
      <c s="29" t="s">
        <v>342</v>
      </c>
      <c s="6"/>
      <c s="6"/>
      <c s="6"/>
      <c s="43">
        <f>0+Q142</f>
      </c>
      <c s="6"/>
      <c r="O142">
        <f>0+R142</f>
      </c>
      <c r="Q142">
        <f>0+I143+I146+I149</f>
      </c>
      <c>
        <f>0+O143+O146+O149</f>
      </c>
    </row>
    <row r="143" spans="1:16" ht="12.75">
      <c r="A143" s="26" t="s">
        <v>50</v>
      </c>
      <c s="31" t="s">
        <v>343</v>
      </c>
      <c s="31" t="s">
        <v>344</v>
      </c>
      <c s="26" t="s">
        <v>52</v>
      </c>
      <c s="32" t="s">
        <v>345</v>
      </c>
      <c s="33" t="s">
        <v>149</v>
      </c>
      <c s="34">
        <v>1.692</v>
      </c>
      <c s="35">
        <v>503</v>
      </c>
      <c s="35">
        <f>ROUND(ROUND(H143,2)*ROUND(G143,3),2)</f>
      </c>
      <c s="33" t="s">
        <v>64</v>
      </c>
      <c r="O143">
        <f>(I143*21)/100</f>
      </c>
      <c t="s">
        <v>27</v>
      </c>
    </row>
    <row r="144" spans="1:5" ht="51">
      <c r="A144" s="36" t="s">
        <v>55</v>
      </c>
      <c r="E144" s="37" t="s">
        <v>346</v>
      </c>
    </row>
    <row r="145" spans="1:5" ht="38.25">
      <c r="A145" s="40" t="s">
        <v>57</v>
      </c>
      <c r="E145" s="39" t="s">
        <v>347</v>
      </c>
    </row>
    <row r="146" spans="1:16" ht="12.75">
      <c r="A146" s="26" t="s">
        <v>50</v>
      </c>
      <c s="31" t="s">
        <v>348</v>
      </c>
      <c s="31" t="s">
        <v>349</v>
      </c>
      <c s="26" t="s">
        <v>52</v>
      </c>
      <c s="32" t="s">
        <v>350</v>
      </c>
      <c s="33" t="s">
        <v>266</v>
      </c>
      <c s="34">
        <v>19</v>
      </c>
      <c s="35">
        <v>90</v>
      </c>
      <c s="35">
        <f>ROUND(ROUND(H146,2)*ROUND(G146,3),2)</f>
      </c>
      <c s="33" t="s">
        <v>64</v>
      </c>
      <c r="O146">
        <f>(I146*21)/100</f>
      </c>
      <c t="s">
        <v>27</v>
      </c>
    </row>
    <row r="147" spans="1:5" ht="38.25">
      <c r="A147" s="36" t="s">
        <v>55</v>
      </c>
      <c r="E147" s="37" t="s">
        <v>351</v>
      </c>
    </row>
    <row r="148" spans="1:5" ht="12.75">
      <c r="A148" s="40" t="s">
        <v>57</v>
      </c>
      <c r="E148" s="39" t="s">
        <v>352</v>
      </c>
    </row>
    <row r="149" spans="1:16" ht="12.75">
      <c r="A149" s="26" t="s">
        <v>50</v>
      </c>
      <c s="31" t="s">
        <v>353</v>
      </c>
      <c s="31" t="s">
        <v>354</v>
      </c>
      <c s="26" t="s">
        <v>52</v>
      </c>
      <c s="32" t="s">
        <v>355</v>
      </c>
      <c s="33" t="s">
        <v>149</v>
      </c>
      <c s="34">
        <v>8.046</v>
      </c>
      <c s="35">
        <v>396</v>
      </c>
      <c s="35">
        <f>ROUND(ROUND(H149,2)*ROUND(G149,3),2)</f>
      </c>
      <c s="33" t="s">
        <v>64</v>
      </c>
      <c r="O149">
        <f>(I149*21)/100</f>
      </c>
      <c t="s">
        <v>27</v>
      </c>
    </row>
    <row r="150" spans="1:5" ht="25.5">
      <c r="A150" s="36" t="s">
        <v>55</v>
      </c>
      <c r="E150" s="37" t="s">
        <v>356</v>
      </c>
    </row>
    <row r="151" spans="1:5" ht="12.75">
      <c r="A151" s="38" t="s">
        <v>57</v>
      </c>
      <c r="E151" s="39" t="s">
        <v>357</v>
      </c>
    </row>
    <row r="152" spans="1:18" ht="12.75" customHeight="1">
      <c r="A152" s="6" t="s">
        <v>48</v>
      </c>
      <c s="6"/>
      <c s="42" t="s">
        <v>77</v>
      </c>
      <c s="6"/>
      <c s="29" t="s">
        <v>358</v>
      </c>
      <c s="6"/>
      <c s="6"/>
      <c s="6"/>
      <c s="43">
        <f>0+Q152</f>
      </c>
      <c s="6"/>
      <c r="O152">
        <f>0+R152</f>
      </c>
      <c r="Q152">
        <f>0+I153+I156+I159</f>
      </c>
      <c>
        <f>0+O153+O156+O159</f>
      </c>
    </row>
    <row r="153" spans="1:16" ht="12.75">
      <c r="A153" s="26" t="s">
        <v>50</v>
      </c>
      <c s="31" t="s">
        <v>359</v>
      </c>
      <c s="31" t="s">
        <v>360</v>
      </c>
      <c s="26" t="s">
        <v>52</v>
      </c>
      <c s="32" t="s">
        <v>361</v>
      </c>
      <c s="33" t="s">
        <v>266</v>
      </c>
      <c s="34">
        <v>19</v>
      </c>
      <c s="35">
        <v>943</v>
      </c>
      <c s="35">
        <f>ROUND(ROUND(H153,2)*ROUND(G153,3),2)</f>
      </c>
      <c s="33" t="s">
        <v>64</v>
      </c>
      <c r="O153">
        <f>(I153*21)/100</f>
      </c>
      <c t="s">
        <v>27</v>
      </c>
    </row>
    <row r="154" spans="1:5" ht="38.25">
      <c r="A154" s="36" t="s">
        <v>55</v>
      </c>
      <c r="E154" s="37" t="s">
        <v>362</v>
      </c>
    </row>
    <row r="155" spans="1:5" ht="12.75">
      <c r="A155" s="40" t="s">
        <v>57</v>
      </c>
      <c r="E155" s="39" t="s">
        <v>352</v>
      </c>
    </row>
    <row r="156" spans="1:16" ht="12.75">
      <c r="A156" s="26" t="s">
        <v>50</v>
      </c>
      <c s="31" t="s">
        <v>363</v>
      </c>
      <c s="31" t="s">
        <v>364</v>
      </c>
      <c s="26" t="s">
        <v>52</v>
      </c>
      <c s="32" t="s">
        <v>365</v>
      </c>
      <c s="33" t="s">
        <v>266</v>
      </c>
      <c s="34">
        <v>7.2</v>
      </c>
      <c s="35">
        <v>387</v>
      </c>
      <c s="35">
        <f>ROUND(ROUND(H156,2)*ROUND(G156,3),2)</f>
      </c>
      <c s="33" t="s">
        <v>64</v>
      </c>
      <c r="O156">
        <f>(I156*21)/100</f>
      </c>
      <c t="s">
        <v>27</v>
      </c>
    </row>
    <row r="157" spans="1:5" ht="12.75">
      <c r="A157" s="36" t="s">
        <v>55</v>
      </c>
      <c r="E157" s="37" t="s">
        <v>366</v>
      </c>
    </row>
    <row r="158" spans="1:5" ht="12.75">
      <c r="A158" s="40" t="s">
        <v>57</v>
      </c>
      <c r="E158" s="39" t="s">
        <v>367</v>
      </c>
    </row>
    <row r="159" spans="1:16" ht="12.75">
      <c r="A159" s="26" t="s">
        <v>50</v>
      </c>
      <c s="31" t="s">
        <v>368</v>
      </c>
      <c s="31" t="s">
        <v>369</v>
      </c>
      <c s="26" t="s">
        <v>52</v>
      </c>
      <c s="32" t="s">
        <v>370</v>
      </c>
      <c s="33" t="s">
        <v>90</v>
      </c>
      <c s="34">
        <v>1</v>
      </c>
      <c s="35">
        <v>10200</v>
      </c>
      <c s="35">
        <f>ROUND(ROUND(H159,2)*ROUND(G159,3),2)</f>
      </c>
      <c s="33" t="s">
        <v>64</v>
      </c>
      <c r="O159">
        <f>(I159*21)/100</f>
      </c>
      <c t="s">
        <v>27</v>
      </c>
    </row>
    <row r="160" spans="1:5" ht="114.75">
      <c r="A160" s="36" t="s">
        <v>55</v>
      </c>
      <c r="E160" s="37" t="s">
        <v>371</v>
      </c>
    </row>
    <row r="161" spans="1:5" ht="12.75">
      <c r="A161" s="38" t="s">
        <v>57</v>
      </c>
      <c r="E161" s="39" t="s">
        <v>372</v>
      </c>
    </row>
    <row r="162" spans="1:18" ht="12.75" customHeight="1">
      <c r="A162" s="6" t="s">
        <v>48</v>
      </c>
      <c s="6"/>
      <c s="42" t="s">
        <v>42</v>
      </c>
      <c s="6"/>
      <c s="29" t="s">
        <v>145</v>
      </c>
      <c s="6"/>
      <c s="6"/>
      <c s="6"/>
      <c s="43">
        <f>0+Q162</f>
      </c>
      <c s="6"/>
      <c r="O162">
        <f>0+R162</f>
      </c>
      <c r="Q162">
        <f>0+I163+I166+I169+I172+I175+I178+I181+I184+I187+I190+I193</f>
      </c>
      <c>
        <f>0+O163+O166+O169+O172+O175+O178+O181+O184+O187+O190+O193</f>
      </c>
    </row>
    <row r="163" spans="1:16" ht="12.75">
      <c r="A163" s="26" t="s">
        <v>50</v>
      </c>
      <c s="31" t="s">
        <v>373</v>
      </c>
      <c s="31" t="s">
        <v>374</v>
      </c>
      <c s="26" t="s">
        <v>52</v>
      </c>
      <c s="32" t="s">
        <v>375</v>
      </c>
      <c s="33" t="s">
        <v>266</v>
      </c>
      <c s="34">
        <v>31.42</v>
      </c>
      <c s="35">
        <v>3000</v>
      </c>
      <c s="35">
        <f>ROUND(ROUND(H163,2)*ROUND(G163,3),2)</f>
      </c>
      <c s="33"/>
      <c r="O163">
        <f>(I163*21)/100</f>
      </c>
      <c t="s">
        <v>27</v>
      </c>
    </row>
    <row r="164" spans="1:5" ht="63.75">
      <c r="A164" s="36" t="s">
        <v>55</v>
      </c>
      <c r="E164" s="37" t="s">
        <v>376</v>
      </c>
    </row>
    <row r="165" spans="1:5" ht="25.5">
      <c r="A165" s="40" t="s">
        <v>57</v>
      </c>
      <c r="E165" s="39" t="s">
        <v>377</v>
      </c>
    </row>
    <row r="166" spans="1:16" ht="12.75">
      <c r="A166" s="26" t="s">
        <v>50</v>
      </c>
      <c s="31" t="s">
        <v>378</v>
      </c>
      <c s="31" t="s">
        <v>379</v>
      </c>
      <c s="26" t="s">
        <v>52</v>
      </c>
      <c s="32" t="s">
        <v>380</v>
      </c>
      <c s="33" t="s">
        <v>266</v>
      </c>
      <c s="34">
        <v>27.069</v>
      </c>
      <c s="35">
        <v>232</v>
      </c>
      <c s="35">
        <f>ROUND(ROUND(H166,2)*ROUND(G166,3),2)</f>
      </c>
      <c s="33" t="s">
        <v>64</v>
      </c>
      <c r="O166">
        <f>(I166*21)/100</f>
      </c>
      <c t="s">
        <v>27</v>
      </c>
    </row>
    <row r="167" spans="1:5" ht="38.25">
      <c r="A167" s="36" t="s">
        <v>55</v>
      </c>
      <c r="E167" s="37" t="s">
        <v>381</v>
      </c>
    </row>
    <row r="168" spans="1:5" ht="38.25">
      <c r="A168" s="40" t="s">
        <v>57</v>
      </c>
      <c r="E168" s="39" t="s">
        <v>382</v>
      </c>
    </row>
    <row r="169" spans="1:16" ht="25.5">
      <c r="A169" s="26" t="s">
        <v>50</v>
      </c>
      <c s="31" t="s">
        <v>383</v>
      </c>
      <c s="31" t="s">
        <v>384</v>
      </c>
      <c s="26" t="s">
        <v>52</v>
      </c>
      <c s="32" t="s">
        <v>385</v>
      </c>
      <c s="33" t="s">
        <v>90</v>
      </c>
      <c s="34">
        <v>3</v>
      </c>
      <c s="35">
        <v>5130</v>
      </c>
      <c s="35">
        <f>ROUND(ROUND(H169,2)*ROUND(G169,3),2)</f>
      </c>
      <c s="33" t="s">
        <v>64</v>
      </c>
      <c r="O169">
        <f>(I169*21)/100</f>
      </c>
      <c t="s">
        <v>27</v>
      </c>
    </row>
    <row r="170" spans="1:5" ht="63.75">
      <c r="A170" s="36" t="s">
        <v>55</v>
      </c>
      <c r="E170" s="37" t="s">
        <v>386</v>
      </c>
    </row>
    <row r="171" spans="1:5" ht="25.5">
      <c r="A171" s="40" t="s">
        <v>57</v>
      </c>
      <c r="E171" s="39" t="s">
        <v>387</v>
      </c>
    </row>
    <row r="172" spans="1:16" ht="12.75">
      <c r="A172" s="26" t="s">
        <v>50</v>
      </c>
      <c s="31" t="s">
        <v>388</v>
      </c>
      <c s="31" t="s">
        <v>389</v>
      </c>
      <c s="26" t="s">
        <v>52</v>
      </c>
      <c s="32" t="s">
        <v>390</v>
      </c>
      <c s="33" t="s">
        <v>90</v>
      </c>
      <c s="34">
        <v>1</v>
      </c>
      <c s="35">
        <v>2690</v>
      </c>
      <c s="35">
        <f>ROUND(ROUND(H172,2)*ROUND(G172,3),2)</f>
      </c>
      <c s="33" t="s">
        <v>64</v>
      </c>
      <c r="O172">
        <f>(I172*21)/100</f>
      </c>
      <c t="s">
        <v>27</v>
      </c>
    </row>
    <row r="173" spans="1:5" ht="38.25">
      <c r="A173" s="36" t="s">
        <v>55</v>
      </c>
      <c r="E173" s="37" t="s">
        <v>391</v>
      </c>
    </row>
    <row r="174" spans="1:5" ht="12.75">
      <c r="A174" s="40" t="s">
        <v>57</v>
      </c>
      <c r="E174" s="39" t="s">
        <v>372</v>
      </c>
    </row>
    <row r="175" spans="1:16" ht="12.75">
      <c r="A175" s="26" t="s">
        <v>50</v>
      </c>
      <c s="31" t="s">
        <v>392</v>
      </c>
      <c s="31" t="s">
        <v>393</v>
      </c>
      <c s="26" t="s">
        <v>52</v>
      </c>
      <c s="32" t="s">
        <v>394</v>
      </c>
      <c s="33" t="s">
        <v>266</v>
      </c>
      <c s="34">
        <v>12.5</v>
      </c>
      <c s="35">
        <v>427</v>
      </c>
      <c s="35">
        <f>ROUND(ROUND(H175,2)*ROUND(G175,3),2)</f>
      </c>
      <c s="33" t="s">
        <v>64</v>
      </c>
      <c r="O175">
        <f>(I175*21)/100</f>
      </c>
      <c t="s">
        <v>27</v>
      </c>
    </row>
    <row r="176" spans="1:5" ht="38.25">
      <c r="A176" s="36" t="s">
        <v>55</v>
      </c>
      <c r="E176" s="37" t="s">
        <v>395</v>
      </c>
    </row>
    <row r="177" spans="1:5" ht="12.75">
      <c r="A177" s="40" t="s">
        <v>57</v>
      </c>
      <c r="E177" s="39" t="s">
        <v>396</v>
      </c>
    </row>
    <row r="178" spans="1:16" ht="12.75">
      <c r="A178" s="26" t="s">
        <v>50</v>
      </c>
      <c s="31" t="s">
        <v>397</v>
      </c>
      <c s="31" t="s">
        <v>398</v>
      </c>
      <c s="26" t="s">
        <v>52</v>
      </c>
      <c s="32" t="s">
        <v>399</v>
      </c>
      <c s="33" t="s">
        <v>266</v>
      </c>
      <c s="34">
        <v>7.12</v>
      </c>
      <c s="35">
        <v>1500</v>
      </c>
      <c s="35">
        <f>ROUND(ROUND(H178,2)*ROUND(G178,3),2)</f>
      </c>
      <c s="33"/>
      <c r="O178">
        <f>(I178*21)/100</f>
      </c>
      <c t="s">
        <v>27</v>
      </c>
    </row>
    <row r="179" spans="1:5" ht="63.75">
      <c r="A179" s="36" t="s">
        <v>55</v>
      </c>
      <c r="E179" s="37" t="s">
        <v>400</v>
      </c>
    </row>
    <row r="180" spans="1:5" ht="12.75">
      <c r="A180" s="40" t="s">
        <v>57</v>
      </c>
      <c r="E180" s="39" t="s">
        <v>401</v>
      </c>
    </row>
    <row r="181" spans="1:16" ht="12.75">
      <c r="A181" s="26" t="s">
        <v>50</v>
      </c>
      <c s="31" t="s">
        <v>402</v>
      </c>
      <c s="31" t="s">
        <v>403</v>
      </c>
      <c s="26" t="s">
        <v>52</v>
      </c>
      <c s="32" t="s">
        <v>404</v>
      </c>
      <c s="33" t="s">
        <v>266</v>
      </c>
      <c s="34">
        <v>7.12</v>
      </c>
      <c s="35">
        <v>160</v>
      </c>
      <c s="35">
        <f>ROUND(ROUND(H181,2)*ROUND(G181,3),2)</f>
      </c>
      <c s="33" t="s">
        <v>64</v>
      </c>
      <c r="O181">
        <f>(I181*21)/100</f>
      </c>
      <c t="s">
        <v>27</v>
      </c>
    </row>
    <row r="182" spans="1:5" ht="38.25">
      <c r="A182" s="36" t="s">
        <v>55</v>
      </c>
      <c r="E182" s="37" t="s">
        <v>405</v>
      </c>
    </row>
    <row r="183" spans="1:5" ht="12.75">
      <c r="A183" s="40" t="s">
        <v>57</v>
      </c>
      <c r="E183" s="39" t="s">
        <v>401</v>
      </c>
    </row>
    <row r="184" spans="1:16" ht="12.75">
      <c r="A184" s="26" t="s">
        <v>50</v>
      </c>
      <c s="31" t="s">
        <v>406</v>
      </c>
      <c s="31" t="s">
        <v>407</v>
      </c>
      <c s="26" t="s">
        <v>52</v>
      </c>
      <c s="32" t="s">
        <v>408</v>
      </c>
      <c s="33" t="s">
        <v>266</v>
      </c>
      <c s="34">
        <v>7.12</v>
      </c>
      <c s="35">
        <v>399</v>
      </c>
      <c s="35">
        <f>ROUND(ROUND(H184,2)*ROUND(G184,3),2)</f>
      </c>
      <c s="33" t="s">
        <v>64</v>
      </c>
      <c r="O184">
        <f>(I184*21)/100</f>
      </c>
      <c t="s">
        <v>27</v>
      </c>
    </row>
    <row r="185" spans="1:5" ht="25.5">
      <c r="A185" s="36" t="s">
        <v>55</v>
      </c>
      <c r="E185" s="37" t="s">
        <v>409</v>
      </c>
    </row>
    <row r="186" spans="1:5" ht="12.75">
      <c r="A186" s="40" t="s">
        <v>57</v>
      </c>
      <c r="E186" s="39" t="s">
        <v>401</v>
      </c>
    </row>
    <row r="187" spans="1:16" ht="12.75">
      <c r="A187" s="26" t="s">
        <v>50</v>
      </c>
      <c s="31" t="s">
        <v>410</v>
      </c>
      <c s="31" t="s">
        <v>411</v>
      </c>
      <c s="26" t="s">
        <v>52</v>
      </c>
      <c s="32" t="s">
        <v>412</v>
      </c>
      <c s="33" t="s">
        <v>195</v>
      </c>
      <c s="34">
        <v>0.738</v>
      </c>
      <c s="35">
        <v>2550</v>
      </c>
      <c s="35">
        <f>ROUND(ROUND(H187,2)*ROUND(G187,3),2)</f>
      </c>
      <c s="33" t="s">
        <v>64</v>
      </c>
      <c r="O187">
        <f>(I187*21)/100</f>
      </c>
      <c t="s">
        <v>27</v>
      </c>
    </row>
    <row r="188" spans="1:5" ht="25.5">
      <c r="A188" s="36" t="s">
        <v>55</v>
      </c>
      <c r="E188" s="37" t="s">
        <v>413</v>
      </c>
    </row>
    <row r="189" spans="1:5" ht="12.75">
      <c r="A189" s="40" t="s">
        <v>57</v>
      </c>
      <c r="E189" s="39" t="s">
        <v>414</v>
      </c>
    </row>
    <row r="190" spans="1:16" ht="12.75">
      <c r="A190" s="26" t="s">
        <v>50</v>
      </c>
      <c s="31" t="s">
        <v>415</v>
      </c>
      <c s="31" t="s">
        <v>416</v>
      </c>
      <c s="26" t="s">
        <v>52</v>
      </c>
      <c s="32" t="s">
        <v>417</v>
      </c>
      <c s="33" t="s">
        <v>195</v>
      </c>
      <c s="34">
        <v>7.049</v>
      </c>
      <c s="35">
        <v>7290</v>
      </c>
      <c s="35">
        <f>ROUND(ROUND(H190,2)*ROUND(G190,3),2)</f>
      </c>
      <c s="33" t="s">
        <v>64</v>
      </c>
      <c r="O190">
        <f>(I190*21)/100</f>
      </c>
      <c t="s">
        <v>27</v>
      </c>
    </row>
    <row r="191" spans="1:5" ht="25.5">
      <c r="A191" s="36" t="s">
        <v>55</v>
      </c>
      <c r="E191" s="37" t="s">
        <v>418</v>
      </c>
    </row>
    <row r="192" spans="1:5" ht="178.5">
      <c r="A192" s="40" t="s">
        <v>57</v>
      </c>
      <c r="E192" s="39" t="s">
        <v>419</v>
      </c>
    </row>
    <row r="193" spans="1:16" ht="12.75">
      <c r="A193" s="26" t="s">
        <v>50</v>
      </c>
      <c s="31" t="s">
        <v>420</v>
      </c>
      <c s="31" t="s">
        <v>421</v>
      </c>
      <c s="26" t="s">
        <v>52</v>
      </c>
      <c s="32" t="s">
        <v>422</v>
      </c>
      <c s="33" t="s">
        <v>157</v>
      </c>
      <c s="34">
        <v>4.129</v>
      </c>
      <c s="35">
        <v>5480</v>
      </c>
      <c s="35">
        <f>ROUND(ROUND(H193,2)*ROUND(G193,3),2)</f>
      </c>
      <c s="33" t="s">
        <v>64</v>
      </c>
      <c r="O193">
        <f>(I193*21)/100</f>
      </c>
      <c t="s">
        <v>27</v>
      </c>
    </row>
    <row r="194" spans="1:5" ht="51">
      <c r="A194" s="36" t="s">
        <v>55</v>
      </c>
      <c r="E194" s="37" t="s">
        <v>423</v>
      </c>
    </row>
    <row r="195" spans="1:5" ht="25.5">
      <c r="A195" s="38" t="s">
        <v>57</v>
      </c>
      <c r="E195" s="39" t="s">
        <v>424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